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480" windowWidth="17895" windowHeight="12975" tabRatio="572"/>
  </bookViews>
  <sheets>
    <sheet name="Rekapitulace stavby" sheetId="1" r:id="rId1"/>
    <sheet name="1 - Hl.objekt- Způs - 1 -..." sheetId="2" r:id="rId2"/>
    <sheet name="2 - Hl.objekt- Nezpůs - " sheetId="9" r:id="rId3"/>
    <sheet name="Pokyny pro vyplnění" sheetId="8" r:id="rId4"/>
  </sheets>
  <definedNames>
    <definedName name="_xlnm._FilterDatabase" localSheetId="1" hidden="1">'1 - Hl.objekt- Způs - 1 -...'!$C$107:$K$304</definedName>
    <definedName name="_xlnm._FilterDatabase" localSheetId="2" hidden="1">'2 - Hl.objekt- Nezpůs - '!$C$83:$K$101</definedName>
    <definedName name="_xlnm.Print_Titles" localSheetId="1">'1 - Hl.objekt- Způs - 1 -...'!$107:$107</definedName>
    <definedName name="_xlnm.Print_Titles" localSheetId="2">'2 - Hl.objekt- Nezpůs - '!$93:$93</definedName>
    <definedName name="_xlnm.Print_Titles" localSheetId="0">'Rekapitulace stavby'!$49:$49</definedName>
    <definedName name="_xlnm.Print_Area" localSheetId="1">'1 - Hl.objekt- Způs - 1 -...'!$C$4:$J$36,'1 - Hl.objekt- Způs - 1 -...'!$C$42:$J$89,'1 - Hl.objekt- Způs - 1 -...'!$C$95:$K$304</definedName>
    <definedName name="_xlnm.Print_Area" localSheetId="2">'2 - Hl.objekt- Nezpůs - '!$C$4:$J$36,'2 - Hl.objekt- Nezpůs - '!$C$42:$J$65,'2 - Hl.objekt- Nezpůs - '!$C$71:$K$101</definedName>
    <definedName name="_xlnm.Print_Area" localSheetId="3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stavby'!$C$39:$AQ$55</definedName>
  </definedNames>
  <calcPr calcId="124519"/>
</workbook>
</file>

<file path=xl/calcChain.xml><?xml version="1.0" encoding="utf-8"?>
<calcChain xmlns="http://schemas.openxmlformats.org/spreadsheetml/2006/main">
  <c r="J101" i="9"/>
  <c r="J100" s="1"/>
  <c r="J99"/>
  <c r="J98" s="1"/>
  <c r="J63" s="1"/>
  <c r="J304" i="2"/>
  <c r="J302"/>
  <c r="J301" s="1"/>
  <c r="J300"/>
  <c r="J87" i="9"/>
  <c r="J86" s="1"/>
  <c r="E76"/>
  <c r="J96"/>
  <c r="J95"/>
  <c r="J91" s="1"/>
  <c r="J90" s="1"/>
  <c r="J94"/>
  <c r="J93"/>
  <c r="J92"/>
  <c r="J89"/>
  <c r="J88" s="1"/>
  <c r="J59" s="1"/>
  <c r="J80"/>
  <c r="F80"/>
  <c r="F78"/>
  <c r="J51"/>
  <c r="F51"/>
  <c r="F49"/>
  <c r="E47"/>
  <c r="J18"/>
  <c r="E18"/>
  <c r="F81" s="1"/>
  <c r="J17"/>
  <c r="J12"/>
  <c r="J78" s="1"/>
  <c r="E7"/>
  <c r="E74" s="1"/>
  <c r="J210" i="2"/>
  <c r="J209" s="1"/>
  <c r="J299"/>
  <c r="J276"/>
  <c r="J278"/>
  <c r="J279"/>
  <c r="J277"/>
  <c r="J260"/>
  <c r="J259"/>
  <c r="J255"/>
  <c r="J256"/>
  <c r="J258"/>
  <c r="J257"/>
  <c r="J224"/>
  <c r="P224"/>
  <c r="R224"/>
  <c r="T224"/>
  <c r="BE224"/>
  <c r="BF224"/>
  <c r="BG224"/>
  <c r="BH224"/>
  <c r="BI224"/>
  <c r="BK224"/>
  <c r="J122"/>
  <c r="J119"/>
  <c r="J120"/>
  <c r="J121"/>
  <c r="J123"/>
  <c r="J85" i="9" l="1"/>
  <c r="J97"/>
  <c r="F34"/>
  <c r="J61"/>
  <c r="F32"/>
  <c r="J31"/>
  <c r="F33"/>
  <c r="E45"/>
  <c r="F31"/>
  <c r="F52"/>
  <c r="J64"/>
  <c r="J49"/>
  <c r="J118" i="2"/>
  <c r="J84" i="9" l="1"/>
  <c r="J62"/>
  <c r="J58"/>
  <c r="J60"/>
  <c r="BK169" i="2"/>
  <c r="BI169"/>
  <c r="BH169"/>
  <c r="BG169"/>
  <c r="BF169"/>
  <c r="T169"/>
  <c r="R169"/>
  <c r="P169"/>
  <c r="J170"/>
  <c r="J177"/>
  <c r="P176"/>
  <c r="R176"/>
  <c r="T176"/>
  <c r="BF176"/>
  <c r="BG176"/>
  <c r="BH176"/>
  <c r="BI176"/>
  <c r="BK176"/>
  <c r="J178"/>
  <c r="BE176" s="1"/>
  <c r="P177"/>
  <c r="R177"/>
  <c r="T177"/>
  <c r="BF177"/>
  <c r="BG177"/>
  <c r="BH177"/>
  <c r="BI177"/>
  <c r="BK177"/>
  <c r="BE177"/>
  <c r="P121"/>
  <c r="R121"/>
  <c r="T121"/>
  <c r="BE121"/>
  <c r="BF121"/>
  <c r="BG121"/>
  <c r="BH121"/>
  <c r="BI121"/>
  <c r="BK121"/>
  <c r="P122"/>
  <c r="R122"/>
  <c r="T122"/>
  <c r="BE122"/>
  <c r="BF122"/>
  <c r="BG122"/>
  <c r="BH122"/>
  <c r="BI122"/>
  <c r="BK122"/>
  <c r="AY52" i="1"/>
  <c r="AX52"/>
  <c r="BI293" i="2"/>
  <c r="BH293"/>
  <c r="BG293"/>
  <c r="BF293"/>
  <c r="T293"/>
  <c r="T292" s="1"/>
  <c r="R293"/>
  <c r="R292" s="1"/>
  <c r="P293"/>
  <c r="P292" s="1"/>
  <c r="BK293"/>
  <c r="BK292" s="1"/>
  <c r="BI291"/>
  <c r="BH291"/>
  <c r="BG291"/>
  <c r="BF291"/>
  <c r="T291"/>
  <c r="T290" s="1"/>
  <c r="R291"/>
  <c r="R290" s="1"/>
  <c r="P291"/>
  <c r="P290" s="1"/>
  <c r="BK291"/>
  <c r="BK290" s="1"/>
  <c r="BE291"/>
  <c r="T289"/>
  <c r="R289"/>
  <c r="P289"/>
  <c r="BK289"/>
  <c r="J86" s="1"/>
  <c r="BI287"/>
  <c r="BH287"/>
  <c r="BG287"/>
  <c r="BF287"/>
  <c r="T287"/>
  <c r="R287"/>
  <c r="P287"/>
  <c r="BK287"/>
  <c r="J297"/>
  <c r="BE287" s="1"/>
  <c r="BI286"/>
  <c r="BH286"/>
  <c r="BG286"/>
  <c r="BF286"/>
  <c r="T286"/>
  <c r="R286"/>
  <c r="P286"/>
  <c r="BK286"/>
  <c r="BI284"/>
  <c r="BH284"/>
  <c r="BG284"/>
  <c r="BF284"/>
  <c r="T284"/>
  <c r="T283" s="1"/>
  <c r="R284"/>
  <c r="R283" s="1"/>
  <c r="P284"/>
  <c r="P283" s="1"/>
  <c r="BK284"/>
  <c r="BK283" s="1"/>
  <c r="J294"/>
  <c r="BI282"/>
  <c r="BH282"/>
  <c r="BG282"/>
  <c r="BF282"/>
  <c r="T282"/>
  <c r="R282"/>
  <c r="P282"/>
  <c r="BK282"/>
  <c r="J292"/>
  <c r="BE282" s="1"/>
  <c r="BI281"/>
  <c r="BH281"/>
  <c r="BG281"/>
  <c r="BF281"/>
  <c r="T281"/>
  <c r="R281"/>
  <c r="P281"/>
  <c r="BK281"/>
  <c r="J291"/>
  <c r="BE281" s="1"/>
  <c r="BI280"/>
  <c r="BH280"/>
  <c r="BG280"/>
  <c r="BF280"/>
  <c r="T280"/>
  <c r="R280"/>
  <c r="P280"/>
  <c r="BK280"/>
  <c r="J290"/>
  <c r="J289"/>
  <c r="J287"/>
  <c r="BI279"/>
  <c r="BH279"/>
  <c r="BG279"/>
  <c r="BF279"/>
  <c r="T279"/>
  <c r="R279"/>
  <c r="P279"/>
  <c r="BK279"/>
  <c r="J286"/>
  <c r="BE279" s="1"/>
  <c r="BI278"/>
  <c r="BH278"/>
  <c r="BG278"/>
  <c r="BF278"/>
  <c r="T278"/>
  <c r="R278"/>
  <c r="P278"/>
  <c r="BK278"/>
  <c r="J284"/>
  <c r="BE278" s="1"/>
  <c r="BI277"/>
  <c r="BH277"/>
  <c r="BG277"/>
  <c r="BF277"/>
  <c r="T277"/>
  <c r="R277"/>
  <c r="P277"/>
  <c r="BK277"/>
  <c r="J283"/>
  <c r="BE277" s="1"/>
  <c r="BI275"/>
  <c r="BH275"/>
  <c r="BG275"/>
  <c r="BF275"/>
  <c r="T275"/>
  <c r="R275"/>
  <c r="P275"/>
  <c r="BK275"/>
  <c r="J281"/>
  <c r="BI273"/>
  <c r="BH273"/>
  <c r="BG273"/>
  <c r="BF273"/>
  <c r="T273"/>
  <c r="R273"/>
  <c r="P273"/>
  <c r="BK273"/>
  <c r="BE273"/>
  <c r="J275"/>
  <c r="BI272"/>
  <c r="BH272"/>
  <c r="BG272"/>
  <c r="BF272"/>
  <c r="T272"/>
  <c r="R272"/>
  <c r="P272"/>
  <c r="BK272"/>
  <c r="J274"/>
  <c r="BI270"/>
  <c r="BH270"/>
  <c r="BG270"/>
  <c r="BF270"/>
  <c r="T270"/>
  <c r="R270"/>
  <c r="P270"/>
  <c r="BK270"/>
  <c r="BE270"/>
  <c r="BI269"/>
  <c r="BH269"/>
  <c r="BG269"/>
  <c r="BF269"/>
  <c r="T269"/>
  <c r="R269"/>
  <c r="P269"/>
  <c r="BK269"/>
  <c r="BE269"/>
  <c r="BI268"/>
  <c r="BH268"/>
  <c r="BG268"/>
  <c r="BF268"/>
  <c r="T268"/>
  <c r="R268"/>
  <c r="P268"/>
  <c r="BK268"/>
  <c r="BE268"/>
  <c r="BI266"/>
  <c r="BH266"/>
  <c r="BG266"/>
  <c r="BF266"/>
  <c r="T266"/>
  <c r="R266"/>
  <c r="P266"/>
  <c r="BK266"/>
  <c r="J272"/>
  <c r="BE266" s="1"/>
  <c r="BI264"/>
  <c r="BH264"/>
  <c r="BG264"/>
  <c r="BF264"/>
  <c r="T264"/>
  <c r="R264"/>
  <c r="P264"/>
  <c r="BK264"/>
  <c r="J270"/>
  <c r="BE264" s="1"/>
  <c r="J269"/>
  <c r="J267"/>
  <c r="BI263"/>
  <c r="BH263"/>
  <c r="BG263"/>
  <c r="BF263"/>
  <c r="T263"/>
  <c r="R263"/>
  <c r="P263"/>
  <c r="BK263"/>
  <c r="BE263"/>
  <c r="J266"/>
  <c r="BI262"/>
  <c r="BH262"/>
  <c r="BG262"/>
  <c r="BF262"/>
  <c r="T262"/>
  <c r="R262"/>
  <c r="P262"/>
  <c r="BK262"/>
  <c r="BE262"/>
  <c r="BI261"/>
  <c r="BH261"/>
  <c r="BG261"/>
  <c r="BF261"/>
  <c r="T261"/>
  <c r="R261"/>
  <c r="P261"/>
  <c r="BK261"/>
  <c r="BE261"/>
  <c r="BI260"/>
  <c r="BH260"/>
  <c r="BG260"/>
  <c r="BF260"/>
  <c r="T260"/>
  <c r="R260"/>
  <c r="P260"/>
  <c r="BK260"/>
  <c r="J264"/>
  <c r="BE260" s="1"/>
  <c r="BI259"/>
  <c r="BH259"/>
  <c r="BG259"/>
  <c r="BF259"/>
  <c r="T259"/>
  <c r="R259"/>
  <c r="P259"/>
  <c r="BK259"/>
  <c r="BE259"/>
  <c r="BI258"/>
  <c r="BH258"/>
  <c r="BG258"/>
  <c r="BF258"/>
  <c r="T258"/>
  <c r="R258"/>
  <c r="P258"/>
  <c r="BK258"/>
  <c r="BE258"/>
  <c r="BI257"/>
  <c r="BH257"/>
  <c r="BG257"/>
  <c r="BF257"/>
  <c r="T257"/>
  <c r="R257"/>
  <c r="P257"/>
  <c r="BK257"/>
  <c r="BE257"/>
  <c r="BI256"/>
  <c r="BH256"/>
  <c r="BG256"/>
  <c r="BF256"/>
  <c r="T256"/>
  <c r="R256"/>
  <c r="P256"/>
  <c r="BK256"/>
  <c r="J263"/>
  <c r="BE256" s="1"/>
  <c r="BI255"/>
  <c r="BH255"/>
  <c r="BG255"/>
  <c r="BF255"/>
  <c r="T255"/>
  <c r="R255"/>
  <c r="P255"/>
  <c r="BK255"/>
  <c r="J262"/>
  <c r="BE255" s="1"/>
  <c r="BI254"/>
  <c r="BH254"/>
  <c r="BG254"/>
  <c r="BF254"/>
  <c r="T254"/>
  <c r="R254"/>
  <c r="P254"/>
  <c r="BK254"/>
  <c r="J261"/>
  <c r="BE254" s="1"/>
  <c r="BI253"/>
  <c r="BH253"/>
  <c r="BG253"/>
  <c r="BF253"/>
  <c r="T253"/>
  <c r="R253"/>
  <c r="P253"/>
  <c r="BK253"/>
  <c r="BE253"/>
  <c r="BI252"/>
  <c r="BH252"/>
  <c r="BG252"/>
  <c r="BF252"/>
  <c r="T252"/>
  <c r="R252"/>
  <c r="P252"/>
  <c r="BK252"/>
  <c r="J254"/>
  <c r="BE252" s="1"/>
  <c r="BI251"/>
  <c r="BH251"/>
  <c r="BG251"/>
  <c r="BF251"/>
  <c r="T251"/>
  <c r="R251"/>
  <c r="P251"/>
  <c r="BK251"/>
  <c r="J253"/>
  <c r="BE251" s="1"/>
  <c r="BI250"/>
  <c r="BH250"/>
  <c r="BG250"/>
  <c r="BF250"/>
  <c r="T250"/>
  <c r="R250"/>
  <c r="P250"/>
  <c r="BK250"/>
  <c r="J252"/>
  <c r="BE250" s="1"/>
  <c r="BI249"/>
  <c r="BH249"/>
  <c r="BG249"/>
  <c r="BF249"/>
  <c r="T249"/>
  <c r="R249"/>
  <c r="P249"/>
  <c r="BK249"/>
  <c r="J251"/>
  <c r="BE249" s="1"/>
  <c r="BI248"/>
  <c r="BH248"/>
  <c r="BG248"/>
  <c r="BF248"/>
  <c r="T248"/>
  <c r="R248"/>
  <c r="P248"/>
  <c r="BK248"/>
  <c r="J250"/>
  <c r="BE248" s="1"/>
  <c r="BI247"/>
  <c r="BH247"/>
  <c r="BG247"/>
  <c r="BF247"/>
  <c r="T247"/>
  <c r="R247"/>
  <c r="P247"/>
  <c r="BK247"/>
  <c r="J249"/>
  <c r="BE247" s="1"/>
  <c r="BI246"/>
  <c r="BH246"/>
  <c r="BG246"/>
  <c r="BF246"/>
  <c r="T246"/>
  <c r="R246"/>
  <c r="P246"/>
  <c r="BK246"/>
  <c r="J248"/>
  <c r="BE246" s="1"/>
  <c r="J247"/>
  <c r="J246"/>
  <c r="BI245"/>
  <c r="BH245"/>
  <c r="BG245"/>
  <c r="BF245"/>
  <c r="T245"/>
  <c r="R245"/>
  <c r="P245"/>
  <c r="BK245"/>
  <c r="BE245"/>
  <c r="BI244"/>
  <c r="BH244"/>
  <c r="BG244"/>
  <c r="BF244"/>
  <c r="T244"/>
  <c r="R244"/>
  <c r="P244"/>
  <c r="BK244"/>
  <c r="BE244"/>
  <c r="BI243"/>
  <c r="BH243"/>
  <c r="BG243"/>
  <c r="BF243"/>
  <c r="T243"/>
  <c r="R243"/>
  <c r="P243"/>
  <c r="BK243"/>
  <c r="J245"/>
  <c r="BE243" s="1"/>
  <c r="J244"/>
  <c r="BI242"/>
  <c r="BH242"/>
  <c r="BG242"/>
  <c r="BF242"/>
  <c r="T242"/>
  <c r="R242"/>
  <c r="P242"/>
  <c r="BK242"/>
  <c r="BE242"/>
  <c r="J242"/>
  <c r="BI241"/>
  <c r="BH241"/>
  <c r="BG241"/>
  <c r="BF241"/>
  <c r="T241"/>
  <c r="R241"/>
  <c r="P241"/>
  <c r="BK241"/>
  <c r="BE241"/>
  <c r="BI240"/>
  <c r="BH240"/>
  <c r="BG240"/>
  <c r="BF240"/>
  <c r="T240"/>
  <c r="R240"/>
  <c r="P240"/>
  <c r="BK240"/>
  <c r="BE240"/>
  <c r="J241"/>
  <c r="BI239"/>
  <c r="BH239"/>
  <c r="BG239"/>
  <c r="BF239"/>
  <c r="T239"/>
  <c r="R239"/>
  <c r="P239"/>
  <c r="BK239"/>
  <c r="J240"/>
  <c r="BE239" s="1"/>
  <c r="BI238"/>
  <c r="BH238"/>
  <c r="BG238"/>
  <c r="BF238"/>
  <c r="T238"/>
  <c r="R238"/>
  <c r="P238"/>
  <c r="BK238"/>
  <c r="J239"/>
  <c r="BE238" s="1"/>
  <c r="J238"/>
  <c r="BI237"/>
  <c r="BH237"/>
  <c r="BG237"/>
  <c r="BF237"/>
  <c r="T237"/>
  <c r="R237"/>
  <c r="P237"/>
  <c r="BK237"/>
  <c r="BE237"/>
  <c r="J237"/>
  <c r="BI236"/>
  <c r="BH236"/>
  <c r="BG236"/>
  <c r="BF236"/>
  <c r="T236"/>
  <c r="R236"/>
  <c r="P236"/>
  <c r="BK236"/>
  <c r="BE236"/>
  <c r="BI235"/>
  <c r="BH235"/>
  <c r="BG235"/>
  <c r="BF235"/>
  <c r="T235"/>
  <c r="R235"/>
  <c r="P235"/>
  <c r="BK235"/>
  <c r="BE235"/>
  <c r="J236"/>
  <c r="BI234"/>
  <c r="BH234"/>
  <c r="BG234"/>
  <c r="BF234"/>
  <c r="T234"/>
  <c r="R234"/>
  <c r="P234"/>
  <c r="BK234"/>
  <c r="J235"/>
  <c r="BE234" s="1"/>
  <c r="BI233"/>
  <c r="BH233"/>
  <c r="BG233"/>
  <c r="BF233"/>
  <c r="T233"/>
  <c r="R233"/>
  <c r="P233"/>
  <c r="BK233"/>
  <c r="BE233"/>
  <c r="J233"/>
  <c r="BI231"/>
  <c r="BH231"/>
  <c r="BG231"/>
  <c r="BF231"/>
  <c r="T231"/>
  <c r="R231"/>
  <c r="P231"/>
  <c r="BK231"/>
  <c r="J232"/>
  <c r="BI230"/>
  <c r="BH230"/>
  <c r="BG230"/>
  <c r="BF230"/>
  <c r="T230"/>
  <c r="R230"/>
  <c r="P230"/>
  <c r="BK230"/>
  <c r="BE230"/>
  <c r="BI229"/>
  <c r="BH229"/>
  <c r="BG229"/>
  <c r="BF229"/>
  <c r="T229"/>
  <c r="R229"/>
  <c r="P229"/>
  <c r="BK229"/>
  <c r="BE229"/>
  <c r="J230"/>
  <c r="J229"/>
  <c r="BI228"/>
  <c r="BH228"/>
  <c r="BG228"/>
  <c r="BF228"/>
  <c r="T228"/>
  <c r="R228"/>
  <c r="P228"/>
  <c r="BK228"/>
  <c r="BE228"/>
  <c r="BI227"/>
  <c r="BH227"/>
  <c r="BG227"/>
  <c r="BF227"/>
  <c r="T227"/>
  <c r="R227"/>
  <c r="P227"/>
  <c r="BK227"/>
  <c r="BE227"/>
  <c r="J227"/>
  <c r="BI226"/>
  <c r="BH226"/>
  <c r="BG226"/>
  <c r="BF226"/>
  <c r="T226"/>
  <c r="R226"/>
  <c r="P226"/>
  <c r="BK226"/>
  <c r="BE226"/>
  <c r="J226"/>
  <c r="J225"/>
  <c r="BI223"/>
  <c r="BH223"/>
  <c r="BG223"/>
  <c r="BF223"/>
  <c r="T223"/>
  <c r="R223"/>
  <c r="P223"/>
  <c r="BK223"/>
  <c r="BE223"/>
  <c r="J223"/>
  <c r="BI222"/>
  <c r="BH222"/>
  <c r="BG222"/>
  <c r="BF222"/>
  <c r="T222"/>
  <c r="R222"/>
  <c r="P222"/>
  <c r="BK222"/>
  <c r="BE222"/>
  <c r="BI221"/>
  <c r="BH221"/>
  <c r="BG221"/>
  <c r="BF221"/>
  <c r="T221"/>
  <c r="R221"/>
  <c r="P221"/>
  <c r="BK221"/>
  <c r="BE221"/>
  <c r="J222"/>
  <c r="J221"/>
  <c r="BI220"/>
  <c r="BH220"/>
  <c r="BG220"/>
  <c r="BF220"/>
  <c r="T220"/>
  <c r="R220"/>
  <c r="P220"/>
  <c r="BK220"/>
  <c r="BE220"/>
  <c r="BI219"/>
  <c r="BH219"/>
  <c r="BG219"/>
  <c r="BF219"/>
  <c r="T219"/>
  <c r="R219"/>
  <c r="P219"/>
  <c r="BK219"/>
  <c r="BE219"/>
  <c r="BI218"/>
  <c r="BH218"/>
  <c r="BG218"/>
  <c r="BF218"/>
  <c r="T218"/>
  <c r="R218"/>
  <c r="P218"/>
  <c r="BK218"/>
  <c r="J220"/>
  <c r="BE218" s="1"/>
  <c r="BI217"/>
  <c r="BH217"/>
  <c r="BG217"/>
  <c r="BF217"/>
  <c r="T217"/>
  <c r="R217"/>
  <c r="P217"/>
  <c r="BK217"/>
  <c r="J219"/>
  <c r="BE217" s="1"/>
  <c r="BI215"/>
  <c r="BH215"/>
  <c r="BG215"/>
  <c r="BF215"/>
  <c r="T215"/>
  <c r="T214" s="1"/>
  <c r="R215"/>
  <c r="R214" s="1"/>
  <c r="P215"/>
  <c r="P214" s="1"/>
  <c r="BK215"/>
  <c r="BK214" s="1"/>
  <c r="J217"/>
  <c r="BI213"/>
  <c r="BH213"/>
  <c r="BG213"/>
  <c r="BF213"/>
  <c r="T213"/>
  <c r="R213"/>
  <c r="P213"/>
  <c r="BK213"/>
  <c r="J215"/>
  <c r="BE213" s="1"/>
  <c r="BI212"/>
  <c r="BH212"/>
  <c r="BG212"/>
  <c r="BF212"/>
  <c r="T212"/>
  <c r="R212"/>
  <c r="P212"/>
  <c r="BK212"/>
  <c r="J214"/>
  <c r="J212"/>
  <c r="J211" s="1"/>
  <c r="J71" s="1"/>
  <c r="BI210"/>
  <c r="BH210"/>
  <c r="BG210"/>
  <c r="BF210"/>
  <c r="T210"/>
  <c r="R210"/>
  <c r="P210"/>
  <c r="BK210"/>
  <c r="BE210"/>
  <c r="BI209"/>
  <c r="BH209"/>
  <c r="BG209"/>
  <c r="BF209"/>
  <c r="T209"/>
  <c r="R209"/>
  <c r="P209"/>
  <c r="BK209"/>
  <c r="BE209"/>
  <c r="BI208"/>
  <c r="BH208"/>
  <c r="BG208"/>
  <c r="BF208"/>
  <c r="T208"/>
  <c r="R208"/>
  <c r="P208"/>
  <c r="BK208"/>
  <c r="BE208"/>
  <c r="J208"/>
  <c r="J207"/>
  <c r="BI206"/>
  <c r="BH206"/>
  <c r="BG206"/>
  <c r="BF206"/>
  <c r="T206"/>
  <c r="R206"/>
  <c r="P206"/>
  <c r="BK206"/>
  <c r="BE206"/>
  <c r="BI205"/>
  <c r="BH205"/>
  <c r="BG205"/>
  <c r="BF205"/>
  <c r="T205"/>
  <c r="R205"/>
  <c r="P205"/>
  <c r="BK205"/>
  <c r="BE205"/>
  <c r="BI204"/>
  <c r="BH204"/>
  <c r="BG204"/>
  <c r="BF204"/>
  <c r="T204"/>
  <c r="R204"/>
  <c r="P204"/>
  <c r="BK204"/>
  <c r="J206"/>
  <c r="BE204" s="1"/>
  <c r="J205"/>
  <c r="J204"/>
  <c r="BI203"/>
  <c r="BH203"/>
  <c r="BG203"/>
  <c r="BF203"/>
  <c r="T203"/>
  <c r="R203"/>
  <c r="P203"/>
  <c r="BK203"/>
  <c r="BE203"/>
  <c r="J203"/>
  <c r="BI202"/>
  <c r="BH202"/>
  <c r="BG202"/>
  <c r="BF202"/>
  <c r="T202"/>
  <c r="R202"/>
  <c r="P202"/>
  <c r="BK202"/>
  <c r="BE202"/>
  <c r="J202"/>
  <c r="BI201"/>
  <c r="BH201"/>
  <c r="BG201"/>
  <c r="BF201"/>
  <c r="T201"/>
  <c r="R201"/>
  <c r="P201"/>
  <c r="BK201"/>
  <c r="BE201"/>
  <c r="BI200"/>
  <c r="BH200"/>
  <c r="BG200"/>
  <c r="BF200"/>
  <c r="T200"/>
  <c r="R200"/>
  <c r="P200"/>
  <c r="BK200"/>
  <c r="BE200"/>
  <c r="BI199"/>
  <c r="BH199"/>
  <c r="BG199"/>
  <c r="BF199"/>
  <c r="T199"/>
  <c r="R199"/>
  <c r="P199"/>
  <c r="BK199"/>
  <c r="J201"/>
  <c r="BI196"/>
  <c r="BH196"/>
  <c r="BG196"/>
  <c r="BF196"/>
  <c r="T196"/>
  <c r="R196"/>
  <c r="P196"/>
  <c r="BK196"/>
  <c r="J198"/>
  <c r="BI195"/>
  <c r="BH195"/>
  <c r="BG195"/>
  <c r="BF195"/>
  <c r="T195"/>
  <c r="R195"/>
  <c r="P195"/>
  <c r="BK195"/>
  <c r="J197"/>
  <c r="BE195" s="1"/>
  <c r="BI194"/>
  <c r="BH194"/>
  <c r="BG194"/>
  <c r="BF194"/>
  <c r="T194"/>
  <c r="R194"/>
  <c r="P194"/>
  <c r="BK194"/>
  <c r="J195"/>
  <c r="BE194" s="1"/>
  <c r="BI192"/>
  <c r="BH192"/>
  <c r="BG192"/>
  <c r="BF192"/>
  <c r="T192"/>
  <c r="R192"/>
  <c r="P192"/>
  <c r="BK192"/>
  <c r="J194"/>
  <c r="BE192" s="1"/>
  <c r="BI191"/>
  <c r="BH191"/>
  <c r="BG191"/>
  <c r="BF191"/>
  <c r="T191"/>
  <c r="R191"/>
  <c r="P191"/>
  <c r="BK191"/>
  <c r="J193"/>
  <c r="BE191" s="1"/>
  <c r="BI190"/>
  <c r="BH190"/>
  <c r="BG190"/>
  <c r="BF190"/>
  <c r="T190"/>
  <c r="R190"/>
  <c r="P190"/>
  <c r="BK190"/>
  <c r="J192"/>
  <c r="BE190" s="1"/>
  <c r="BI188"/>
  <c r="BH188"/>
  <c r="BG188"/>
  <c r="BF188"/>
  <c r="T188"/>
  <c r="R188"/>
  <c r="P188"/>
  <c r="BK188"/>
  <c r="J190"/>
  <c r="BE188" s="1"/>
  <c r="BI187"/>
  <c r="BH187"/>
  <c r="BG187"/>
  <c r="BF187"/>
  <c r="T187"/>
  <c r="R187"/>
  <c r="P187"/>
  <c r="BK187"/>
  <c r="J189"/>
  <c r="BE187" s="1"/>
  <c r="BI186"/>
  <c r="BH186"/>
  <c r="BG186"/>
  <c r="BF186"/>
  <c r="T186"/>
  <c r="R186"/>
  <c r="P186"/>
  <c r="BK186"/>
  <c r="J188"/>
  <c r="BI183"/>
  <c r="BH183"/>
  <c r="BG183"/>
  <c r="BF183"/>
  <c r="T183"/>
  <c r="R183"/>
  <c r="P183"/>
  <c r="BK183"/>
  <c r="J185"/>
  <c r="BI182"/>
  <c r="BH182"/>
  <c r="BG182"/>
  <c r="BF182"/>
  <c r="T182"/>
  <c r="R182"/>
  <c r="P182"/>
  <c r="BK182"/>
  <c r="J183"/>
  <c r="BE182" s="1"/>
  <c r="BI181"/>
  <c r="BH181"/>
  <c r="BG181"/>
  <c r="BF181"/>
  <c r="T181"/>
  <c r="R181"/>
  <c r="P181"/>
  <c r="BK181"/>
  <c r="BE181"/>
  <c r="BI180"/>
  <c r="BH180"/>
  <c r="BG180"/>
  <c r="BF180"/>
  <c r="T180"/>
  <c r="R180"/>
  <c r="P180"/>
  <c r="BK180"/>
  <c r="J182"/>
  <c r="BE180" s="1"/>
  <c r="BI179"/>
  <c r="BH179"/>
  <c r="BG179"/>
  <c r="BF179"/>
  <c r="T179"/>
  <c r="R179"/>
  <c r="P179"/>
  <c r="BK179"/>
  <c r="J181"/>
  <c r="BI178"/>
  <c r="BH178"/>
  <c r="BG178"/>
  <c r="BF178"/>
  <c r="T178"/>
  <c r="R178"/>
  <c r="P178"/>
  <c r="BK178"/>
  <c r="J180"/>
  <c r="BE178" s="1"/>
  <c r="BI175"/>
  <c r="BH175"/>
  <c r="BG175"/>
  <c r="BF175"/>
  <c r="T175"/>
  <c r="R175"/>
  <c r="P175"/>
  <c r="BK175"/>
  <c r="BE175"/>
  <c r="BI174"/>
  <c r="BH174"/>
  <c r="BG174"/>
  <c r="BF174"/>
  <c r="T174"/>
  <c r="R174"/>
  <c r="P174"/>
  <c r="BK174"/>
  <c r="J176"/>
  <c r="BE174" s="1"/>
  <c r="BI173"/>
  <c r="BH173"/>
  <c r="BG173"/>
  <c r="BF173"/>
  <c r="T173"/>
  <c r="R173"/>
  <c r="P173"/>
  <c r="BK173"/>
  <c r="J175"/>
  <c r="BE173" s="1"/>
  <c r="J174"/>
  <c r="BI172"/>
  <c r="BH172"/>
  <c r="BG172"/>
  <c r="BF172"/>
  <c r="T172"/>
  <c r="R172"/>
  <c r="P172"/>
  <c r="BK172"/>
  <c r="BE172"/>
  <c r="BI171"/>
  <c r="BH171"/>
  <c r="BG171"/>
  <c r="BF171"/>
  <c r="T171"/>
  <c r="R171"/>
  <c r="P171"/>
  <c r="BK171"/>
  <c r="J173"/>
  <c r="BE171" s="1"/>
  <c r="BI170"/>
  <c r="BH170"/>
  <c r="BG170"/>
  <c r="BF170"/>
  <c r="T170"/>
  <c r="R170"/>
  <c r="P170"/>
  <c r="BK170"/>
  <c r="J172"/>
  <c r="BE170" s="1"/>
  <c r="BI168"/>
  <c r="BH168"/>
  <c r="BG168"/>
  <c r="BF168"/>
  <c r="T168"/>
  <c r="R168"/>
  <c r="P168"/>
  <c r="BK168"/>
  <c r="J171"/>
  <c r="BE168" s="1"/>
  <c r="J169"/>
  <c r="BI167"/>
  <c r="BH167"/>
  <c r="BG167"/>
  <c r="BF167"/>
  <c r="T167"/>
  <c r="R167"/>
  <c r="P167"/>
  <c r="BK167"/>
  <c r="BE167"/>
  <c r="J168"/>
  <c r="BI166"/>
  <c r="BH166"/>
  <c r="BG166"/>
  <c r="BF166"/>
  <c r="T166"/>
  <c r="R166"/>
  <c r="P166"/>
  <c r="BK166"/>
  <c r="BE166"/>
  <c r="BI165"/>
  <c r="BH165"/>
  <c r="BG165"/>
  <c r="BF165"/>
  <c r="T165"/>
  <c r="R165"/>
  <c r="P165"/>
  <c r="BK165"/>
  <c r="J167"/>
  <c r="BE165" s="1"/>
  <c r="BI164"/>
  <c r="BH164"/>
  <c r="BG164"/>
  <c r="BF164"/>
  <c r="T164"/>
  <c r="R164"/>
  <c r="P164"/>
  <c r="BK164"/>
  <c r="J166"/>
  <c r="BE164" s="1"/>
  <c r="BI163"/>
  <c r="BH163"/>
  <c r="BG163"/>
  <c r="BF163"/>
  <c r="T163"/>
  <c r="R163"/>
  <c r="P163"/>
  <c r="BK163"/>
  <c r="J165"/>
  <c r="BE163" s="1"/>
  <c r="BI162"/>
  <c r="BH162"/>
  <c r="BG162"/>
  <c r="BF162"/>
  <c r="T162"/>
  <c r="R162"/>
  <c r="P162"/>
  <c r="BK162"/>
  <c r="J164"/>
  <c r="BI160"/>
  <c r="BH160"/>
  <c r="BG160"/>
  <c r="BF160"/>
  <c r="T160"/>
  <c r="R160"/>
  <c r="P160"/>
  <c r="BK160"/>
  <c r="J162"/>
  <c r="BE160" s="1"/>
  <c r="BI159"/>
  <c r="BH159"/>
  <c r="BG159"/>
  <c r="BF159"/>
  <c r="T159"/>
  <c r="R159"/>
  <c r="P159"/>
  <c r="BK159"/>
  <c r="J161"/>
  <c r="BE159" s="1"/>
  <c r="BI158"/>
  <c r="BH158"/>
  <c r="BG158"/>
  <c r="BF158"/>
  <c r="T158"/>
  <c r="R158"/>
  <c r="P158"/>
  <c r="BK158"/>
  <c r="J160"/>
  <c r="BE158" s="1"/>
  <c r="BI157"/>
  <c r="BH157"/>
  <c r="BG157"/>
  <c r="BF157"/>
  <c r="T157"/>
  <c r="R157"/>
  <c r="P157"/>
  <c r="BK157"/>
  <c r="J159"/>
  <c r="BE157" s="1"/>
  <c r="BI156"/>
  <c r="BH156"/>
  <c r="BG156"/>
  <c r="BF156"/>
  <c r="T156"/>
  <c r="R156"/>
  <c r="P156"/>
  <c r="BK156"/>
  <c r="J158"/>
  <c r="BE156" s="1"/>
  <c r="BI155"/>
  <c r="BH155"/>
  <c r="BG155"/>
  <c r="BF155"/>
  <c r="T155"/>
  <c r="R155"/>
  <c r="P155"/>
  <c r="BK155"/>
  <c r="J157"/>
  <c r="BE155" s="1"/>
  <c r="BI154"/>
  <c r="BH154"/>
  <c r="BG154"/>
  <c r="BF154"/>
  <c r="T154"/>
  <c r="R154"/>
  <c r="P154"/>
  <c r="BK154"/>
  <c r="J156"/>
  <c r="BE154" s="1"/>
  <c r="BI153"/>
  <c r="BH153"/>
  <c r="BG153"/>
  <c r="BF153"/>
  <c r="T153"/>
  <c r="R153"/>
  <c r="P153"/>
  <c r="BK153"/>
  <c r="J155"/>
  <c r="BE153" s="1"/>
  <c r="BI152"/>
  <c r="BH152"/>
  <c r="BG152"/>
  <c r="BF152"/>
  <c r="T152"/>
  <c r="R152"/>
  <c r="P152"/>
  <c r="BK152"/>
  <c r="J154"/>
  <c r="BE152" s="1"/>
  <c r="BI151"/>
  <c r="BH151"/>
  <c r="BG151"/>
  <c r="BF151"/>
  <c r="T151"/>
  <c r="R151"/>
  <c r="P151"/>
  <c r="BK151"/>
  <c r="J153"/>
  <c r="BE151" s="1"/>
  <c r="BI150"/>
  <c r="BH150"/>
  <c r="BG150"/>
  <c r="BF150"/>
  <c r="T150"/>
  <c r="R150"/>
  <c r="P150"/>
  <c r="BK150"/>
  <c r="J152"/>
  <c r="BE150" s="1"/>
  <c r="BI149"/>
  <c r="BH149"/>
  <c r="BG149"/>
  <c r="BF149"/>
  <c r="T149"/>
  <c r="R149"/>
  <c r="P149"/>
  <c r="BK149"/>
  <c r="J151"/>
  <c r="BE149" s="1"/>
  <c r="BI148"/>
  <c r="BH148"/>
  <c r="BG148"/>
  <c r="BF148"/>
  <c r="T148"/>
  <c r="R148"/>
  <c r="P148"/>
  <c r="BK148"/>
  <c r="J150"/>
  <c r="BE148" s="1"/>
  <c r="BI147"/>
  <c r="BH147"/>
  <c r="BG147"/>
  <c r="BF147"/>
  <c r="T147"/>
  <c r="R147"/>
  <c r="P147"/>
  <c r="BK147"/>
  <c r="J149"/>
  <c r="BE147" s="1"/>
  <c r="BI146"/>
  <c r="BH146"/>
  <c r="BG146"/>
  <c r="BF146"/>
  <c r="T146"/>
  <c r="R146"/>
  <c r="P146"/>
  <c r="BK146"/>
  <c r="J148"/>
  <c r="BE146" s="1"/>
  <c r="BI145"/>
  <c r="BH145"/>
  <c r="BG145"/>
  <c r="BF145"/>
  <c r="T145"/>
  <c r="R145"/>
  <c r="P145"/>
  <c r="BK145"/>
  <c r="J147"/>
  <c r="BI143"/>
  <c r="BH143"/>
  <c r="BG143"/>
  <c r="BF143"/>
  <c r="T143"/>
  <c r="R143"/>
  <c r="P143"/>
  <c r="BK143"/>
  <c r="J145"/>
  <c r="BE143" s="1"/>
  <c r="BI142"/>
  <c r="BH142"/>
  <c r="BG142"/>
  <c r="BF142"/>
  <c r="T142"/>
  <c r="R142"/>
  <c r="P142"/>
  <c r="BK142"/>
  <c r="J144"/>
  <c r="BE142" s="1"/>
  <c r="BI141"/>
  <c r="BH141"/>
  <c r="BG141"/>
  <c r="BF141"/>
  <c r="T141"/>
  <c r="R141"/>
  <c r="P141"/>
  <c r="BK141"/>
  <c r="J143"/>
  <c r="BE141" s="1"/>
  <c r="BI140"/>
  <c r="BH140"/>
  <c r="BG140"/>
  <c r="BF140"/>
  <c r="T140"/>
  <c r="R140"/>
  <c r="P140"/>
  <c r="BK140"/>
  <c r="J142"/>
  <c r="BE140" s="1"/>
  <c r="BI139"/>
  <c r="BH139"/>
  <c r="BG139"/>
  <c r="BF139"/>
  <c r="T139"/>
  <c r="R139"/>
  <c r="P139"/>
  <c r="BK139"/>
  <c r="J141"/>
  <c r="BE139" s="1"/>
  <c r="BI138"/>
  <c r="BH138"/>
  <c r="BG138"/>
  <c r="BF138"/>
  <c r="T138"/>
  <c r="R138"/>
  <c r="P138"/>
  <c r="BK138"/>
  <c r="J140"/>
  <c r="BE138" s="1"/>
  <c r="BI137"/>
  <c r="BH137"/>
  <c r="BG137"/>
  <c r="BF137"/>
  <c r="T137"/>
  <c r="R137"/>
  <c r="P137"/>
  <c r="BK137"/>
  <c r="J139"/>
  <c r="BE137" s="1"/>
  <c r="BI136"/>
  <c r="BH136"/>
  <c r="BG136"/>
  <c r="BF136"/>
  <c r="T136"/>
  <c r="R136"/>
  <c r="P136"/>
  <c r="BK136"/>
  <c r="J138"/>
  <c r="BI134"/>
  <c r="BH134"/>
  <c r="BG134"/>
  <c r="BF134"/>
  <c r="T134"/>
  <c r="R134"/>
  <c r="P134"/>
  <c r="BK134"/>
  <c r="J136"/>
  <c r="BE134" s="1"/>
  <c r="BI133"/>
  <c r="BH133"/>
  <c r="BG133"/>
  <c r="BF133"/>
  <c r="T133"/>
  <c r="R133"/>
  <c r="P133"/>
  <c r="BK133"/>
  <c r="J135"/>
  <c r="BE133" s="1"/>
  <c r="BI132"/>
  <c r="BH132"/>
  <c r="BG132"/>
  <c r="BF132"/>
  <c r="T132"/>
  <c r="R132"/>
  <c r="P132"/>
  <c r="BK132"/>
  <c r="J134"/>
  <c r="BE132" s="1"/>
  <c r="BI131"/>
  <c r="BH131"/>
  <c r="BG131"/>
  <c r="BF131"/>
  <c r="T131"/>
  <c r="R131"/>
  <c r="P131"/>
  <c r="BK131"/>
  <c r="J133"/>
  <c r="BE131" s="1"/>
  <c r="BI130"/>
  <c r="BH130"/>
  <c r="BG130"/>
  <c r="BF130"/>
  <c r="T130"/>
  <c r="R130"/>
  <c r="P130"/>
  <c r="BK130"/>
  <c r="J132"/>
  <c r="BE130" s="1"/>
  <c r="BI129"/>
  <c r="BH129"/>
  <c r="BG129"/>
  <c r="BF129"/>
  <c r="T129"/>
  <c r="R129"/>
  <c r="P129"/>
  <c r="BK129"/>
  <c r="J131"/>
  <c r="BE129" s="1"/>
  <c r="BI128"/>
  <c r="BH128"/>
  <c r="BG128"/>
  <c r="BF128"/>
  <c r="T128"/>
  <c r="R128"/>
  <c r="P128"/>
  <c r="BK128"/>
  <c r="J130"/>
  <c r="BE128" s="1"/>
  <c r="BI127"/>
  <c r="BH127"/>
  <c r="BG127"/>
  <c r="BF127"/>
  <c r="T127"/>
  <c r="R127"/>
  <c r="P127"/>
  <c r="BK127"/>
  <c r="J129"/>
  <c r="BE127" s="1"/>
  <c r="BI126"/>
  <c r="BH126"/>
  <c r="BG126"/>
  <c r="BF126"/>
  <c r="T126"/>
  <c r="R126"/>
  <c r="P126"/>
  <c r="BK126"/>
  <c r="J128"/>
  <c r="BE126" s="1"/>
  <c r="BI125"/>
  <c r="BH125"/>
  <c r="BG125"/>
  <c r="BF125"/>
  <c r="T125"/>
  <c r="R125"/>
  <c r="P125"/>
  <c r="BK125"/>
  <c r="J127"/>
  <c r="BE125" s="1"/>
  <c r="BI124"/>
  <c r="BH124"/>
  <c r="BG124"/>
  <c r="BF124"/>
  <c r="T124"/>
  <c r="R124"/>
  <c r="P124"/>
  <c r="BK124"/>
  <c r="J126"/>
  <c r="BE124" s="1"/>
  <c r="BI123"/>
  <c r="BH123"/>
  <c r="BG123"/>
  <c r="BF123"/>
  <c r="T123"/>
  <c r="R123"/>
  <c r="P123"/>
  <c r="BK123"/>
  <c r="J125"/>
  <c r="BI120"/>
  <c r="BH120"/>
  <c r="BG120"/>
  <c r="BF120"/>
  <c r="T120"/>
  <c r="R120"/>
  <c r="P120"/>
  <c r="BK120"/>
  <c r="BE120"/>
  <c r="BI117"/>
  <c r="BH117"/>
  <c r="BG117"/>
  <c r="BF117"/>
  <c r="T117"/>
  <c r="R117"/>
  <c r="P117"/>
  <c r="BK117"/>
  <c r="J117"/>
  <c r="BE117" s="1"/>
  <c r="BI116"/>
  <c r="BH116"/>
  <c r="BG116"/>
  <c r="BF116"/>
  <c r="T116"/>
  <c r="R116"/>
  <c r="P116"/>
  <c r="BK116"/>
  <c r="J116"/>
  <c r="BE116" s="1"/>
  <c r="BI115"/>
  <c r="BH115"/>
  <c r="BG115"/>
  <c r="BF115"/>
  <c r="T115"/>
  <c r="R115"/>
  <c r="P115"/>
  <c r="BK115"/>
  <c r="J115"/>
  <c r="BE115" s="1"/>
  <c r="BI114"/>
  <c r="BH114"/>
  <c r="BG114"/>
  <c r="BF114"/>
  <c r="T114"/>
  <c r="R114"/>
  <c r="P114"/>
  <c r="BK114"/>
  <c r="J114"/>
  <c r="BE114" s="1"/>
  <c r="BI113"/>
  <c r="BH113"/>
  <c r="BG113"/>
  <c r="BF113"/>
  <c r="T113"/>
  <c r="R113"/>
  <c r="P113"/>
  <c r="BK113"/>
  <c r="J113"/>
  <c r="BE113" s="1"/>
  <c r="BI112"/>
  <c r="BH112"/>
  <c r="BG112"/>
  <c r="BF112"/>
  <c r="T112"/>
  <c r="R112"/>
  <c r="P112"/>
  <c r="BK112"/>
  <c r="J112"/>
  <c r="BE112" s="1"/>
  <c r="BI111"/>
  <c r="BH111"/>
  <c r="BG111"/>
  <c r="BF111"/>
  <c r="T111"/>
  <c r="R111"/>
  <c r="P111"/>
  <c r="BK111"/>
  <c r="J111"/>
  <c r="J104"/>
  <c r="F104"/>
  <c r="F102"/>
  <c r="E100"/>
  <c r="J51"/>
  <c r="F51"/>
  <c r="F49"/>
  <c r="E47"/>
  <c r="J18"/>
  <c r="E18"/>
  <c r="F105" s="1"/>
  <c r="J17"/>
  <c r="J12"/>
  <c r="E7"/>
  <c r="E45" s="1"/>
  <c r="AS51" i="1"/>
  <c r="L47"/>
  <c r="AM46"/>
  <c r="L46"/>
  <c r="AM44"/>
  <c r="L44"/>
  <c r="L42"/>
  <c r="L41"/>
  <c r="BE280" i="2" l="1"/>
  <c r="J296"/>
  <c r="J57" i="9"/>
  <c r="J102" i="2"/>
  <c r="J49"/>
  <c r="BE111"/>
  <c r="J110"/>
  <c r="BE136"/>
  <c r="J137"/>
  <c r="BE186"/>
  <c r="J187"/>
  <c r="BE196"/>
  <c r="J196"/>
  <c r="J288"/>
  <c r="J82" s="1"/>
  <c r="BE293"/>
  <c r="J303"/>
  <c r="J298" s="1"/>
  <c r="BE212"/>
  <c r="J213"/>
  <c r="BE286"/>
  <c r="J295"/>
  <c r="BE284"/>
  <c r="J293"/>
  <c r="J83" s="1"/>
  <c r="BE215"/>
  <c r="J216"/>
  <c r="J73" s="1"/>
  <c r="BE272"/>
  <c r="J273"/>
  <c r="BE275"/>
  <c r="J280"/>
  <c r="J265"/>
  <c r="J78" s="1"/>
  <c r="J243"/>
  <c r="J77" s="1"/>
  <c r="J268"/>
  <c r="J79" s="1"/>
  <c r="BE231"/>
  <c r="J231"/>
  <c r="J76" s="1"/>
  <c r="J228"/>
  <c r="J75" s="1"/>
  <c r="J218"/>
  <c r="BE199"/>
  <c r="J200"/>
  <c r="BE183"/>
  <c r="J184"/>
  <c r="J65" s="1"/>
  <c r="BE145"/>
  <c r="J146"/>
  <c r="BE123"/>
  <c r="J124"/>
  <c r="J60" s="1"/>
  <c r="BE162"/>
  <c r="J163"/>
  <c r="BE179"/>
  <c r="J179"/>
  <c r="J64" s="1"/>
  <c r="BE169"/>
  <c r="BK118"/>
  <c r="J59" s="1"/>
  <c r="T118"/>
  <c r="R118"/>
  <c r="P118"/>
  <c r="BK285"/>
  <c r="P207"/>
  <c r="BK198"/>
  <c r="R207"/>
  <c r="BK211"/>
  <c r="P216"/>
  <c r="R271"/>
  <c r="R211"/>
  <c r="T274"/>
  <c r="P110"/>
  <c r="R110"/>
  <c r="R135"/>
  <c r="R144"/>
  <c r="P144"/>
  <c r="T185"/>
  <c r="R216"/>
  <c r="BK274"/>
  <c r="R198"/>
  <c r="T135"/>
  <c r="T144"/>
  <c r="T161"/>
  <c r="T211"/>
  <c r="R267"/>
  <c r="T271"/>
  <c r="J31"/>
  <c r="AW52" i="1" s="1"/>
  <c r="T198" i="2"/>
  <c r="P267"/>
  <c r="R285"/>
  <c r="BK110"/>
  <c r="F34"/>
  <c r="BD52" i="1" s="1"/>
  <c r="BD51" s="1"/>
  <c r="W30" s="1"/>
  <c r="F32" i="2"/>
  <c r="BB52" i="1" s="1"/>
  <c r="P135" i="2"/>
  <c r="P161"/>
  <c r="P185"/>
  <c r="BK207"/>
  <c r="J70" s="1"/>
  <c r="P211"/>
  <c r="BK216"/>
  <c r="BK267"/>
  <c r="P271"/>
  <c r="R274"/>
  <c r="P285"/>
  <c r="T288"/>
  <c r="R161"/>
  <c r="R185"/>
  <c r="T110"/>
  <c r="F33"/>
  <c r="BC52" i="1" s="1"/>
  <c r="BK135" i="2"/>
  <c r="J61" s="1"/>
  <c r="BK144"/>
  <c r="BK161"/>
  <c r="BK185"/>
  <c r="P198"/>
  <c r="T207"/>
  <c r="T216"/>
  <c r="T267"/>
  <c r="BK271"/>
  <c r="P274"/>
  <c r="E98"/>
  <c r="R288"/>
  <c r="J87"/>
  <c r="BK288"/>
  <c r="P288"/>
  <c r="T285"/>
  <c r="F31"/>
  <c r="BA52" i="1" s="1"/>
  <c r="F52" i="2"/>
  <c r="J56" i="9" l="1"/>
  <c r="J27"/>
  <c r="AH53" i="1" s="1"/>
  <c r="J68" i="2"/>
  <c r="J72"/>
  <c r="J67"/>
  <c r="J85"/>
  <c r="J84"/>
  <c r="J109"/>
  <c r="J186"/>
  <c r="J88"/>
  <c r="J81"/>
  <c r="J80"/>
  <c r="J74"/>
  <c r="J69"/>
  <c r="J62"/>
  <c r="J63"/>
  <c r="R109"/>
  <c r="P109"/>
  <c r="BB51" i="1"/>
  <c r="AX51" s="1"/>
  <c r="BC51"/>
  <c r="AY51" s="1"/>
  <c r="P184" i="2"/>
  <c r="T109"/>
  <c r="BK109"/>
  <c r="BK184"/>
  <c r="T184"/>
  <c r="J58"/>
  <c r="R184"/>
  <c r="BA51" i="1"/>
  <c r="AW51" s="1"/>
  <c r="AK27" s="1"/>
  <c r="F30" i="9" l="1"/>
  <c r="J30" s="1"/>
  <c r="J36" s="1"/>
  <c r="AN53" i="1" s="1"/>
  <c r="J66" i="2"/>
  <c r="J108"/>
  <c r="J57"/>
  <c r="W28" i="1"/>
  <c r="R108" i="2"/>
  <c r="P108"/>
  <c r="AU52" i="1" s="1"/>
  <c r="AU51" s="1"/>
  <c r="W27"/>
  <c r="T108" i="2"/>
  <c r="W29" i="1"/>
  <c r="BK108" i="2"/>
  <c r="J27" l="1"/>
  <c r="AG52" i="1" s="1"/>
  <c r="AG51" s="1"/>
  <c r="J56" i="2"/>
  <c r="F30" l="1"/>
  <c r="J30" s="1"/>
  <c r="AK23" i="1"/>
  <c r="W26"/>
  <c r="AK26" s="1"/>
  <c r="AZ52" l="1"/>
  <c r="AZ51" s="1"/>
  <c r="AV51" s="1"/>
  <c r="AK32"/>
  <c r="AV52"/>
  <c r="AT52" s="1"/>
  <c r="AN52" s="1"/>
  <c r="AN51" s="1"/>
  <c r="J36" i="2"/>
  <c r="AT51" i="1" l="1"/>
</calcChain>
</file>

<file path=xl/sharedStrings.xml><?xml version="1.0" encoding="utf-8"?>
<sst xmlns="http://schemas.openxmlformats.org/spreadsheetml/2006/main" count="3472" uniqueCount="1009">
  <si>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</si>
  <si>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</si>
  <si>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</si>
  <si>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</si>
  <si>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</si>
  <si>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</si>
  <si>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</si>
  <si>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{0f879a87-d6df-450e-a06c-a84c92bd106c}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</si>
  <si>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</si>
  <si>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</si>
  <si>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</si>
  <si>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</si>
  <si>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</si>
  <si>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</si>
  <si>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</si>
  <si>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Chod</t>
  </si>
  <si>
    <t>Stavba:</t>
  </si>
  <si>
    <t>KSO:</t>
  </si>
  <si>
    <t/>
  </si>
  <si>
    <t>CC-CZ:</t>
  </si>
  <si>
    <t>Místo:</t>
  </si>
  <si>
    <t>Chodovice</t>
  </si>
  <si>
    <t>Datum:</t>
  </si>
  <si>
    <t>Zadavatel:</t>
  </si>
  <si>
    <t>IČ:</t>
  </si>
  <si>
    <t>00 271 551</t>
  </si>
  <si>
    <t>OÚ Holovousy</t>
  </si>
  <si>
    <t>DIČ:</t>
  </si>
  <si>
    <t>Uchazeč:</t>
  </si>
  <si>
    <t xml:space="preserve"> </t>
  </si>
  <si>
    <t>Projektant:</t>
  </si>
  <si>
    <t>10485333</t>
  </si>
  <si>
    <t>Oldřich Trnka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</si>
  <si>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</si>
  <si>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</si>
  <si>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</si>
  <si>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</si>
  <si>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</si>
  <si>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</si>
  <si>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</si>
  <si>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</si>
  <si>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</si>
  <si>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</si>
  <si>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</si>
  <si>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</si>
  <si>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</si>
  <si>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</si>
  <si>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</si>
  <si>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</si>
  <si>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</si>
  <si>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</si>
  <si>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</si>
  <si>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</si>
  <si>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</si>
  <si>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</si>
  <si>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</si>
  <si>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</si>
  <si>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</si>
  <si>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</si>
  <si>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</si>
  <si>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</si>
  <si>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</si>
  <si>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</si>
  <si>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</si>
  <si>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</si>
  <si>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</si>
  <si>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</si>
  <si>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</si>
  <si>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</si>
  <si>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</si>
  <si>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</si>
  <si>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</si>
  <si>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</si>
  <si>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</si>
  <si>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STA</t>
  </si>
  <si>
    <t>1</t>
  </si>
  <si>
    <t>{bf80bcb6-288f-466a-ad0a-fed80f5c4460}</t>
  </si>
  <si>
    <t>2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</si>
  <si>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</si>
  <si>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</si>
  <si>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</si>
  <si>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</si>
  <si>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</si>
  <si>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</si>
  <si>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</si>
  <si>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</si>
  <si>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</si>
  <si>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</si>
  <si>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</si>
  <si>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</si>
  <si>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</si>
  <si>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</si>
  <si>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</si>
  <si>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</si>
  <si>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</si>
  <si>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</si>
  <si>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</si>
  <si>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</si>
  <si>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</si>
  <si>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</si>
  <si>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</si>
  <si>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</si>
  <si>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</si>
  <si>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</si>
  <si>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731 - Ústřední vytápění - kotelny</t>
  </si>
  <si>
    <t xml:space="preserve">    741 - Elektroinstalace - silnoproud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</si>
  <si>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</si>
  <si>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</si>
  <si>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</si>
  <si>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</si>
  <si>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</si>
  <si>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</si>
  <si>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</si>
  <si>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</si>
  <si>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</si>
  <si>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</si>
  <si>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</si>
  <si>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786 - Dokončovací práce - čalounické úpravy</t>
  </si>
  <si>
    <t>VRN - Vedlejší rozpočtové náklady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</si>
  <si>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</si>
  <si>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</si>
  <si>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</si>
  <si>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</si>
  <si>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</si>
  <si>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</si>
  <si>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</si>
  <si>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</si>
  <si>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</si>
  <si>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</si>
  <si>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</si>
  <si>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</si>
  <si>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</si>
  <si>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</si>
  <si>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</si>
  <si>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</si>
  <si>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</si>
  <si>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</si>
  <si>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</si>
  <si>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</si>
  <si>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</si>
  <si>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</si>
  <si>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132201101</t>
  </si>
  <si>
    <t xml:space="preserve">Hloubení rýh š do 600 mm v hornině tř. 3 objemu do 100 m3  </t>
  </si>
  <si>
    <t>m3</t>
  </si>
  <si>
    <t>CS ÚRS 2017 01</t>
  </si>
  <si>
    <t>4</t>
  </si>
  <si>
    <t>-2003551907</t>
  </si>
  <si>
    <t>139711101</t>
  </si>
  <si>
    <t>-909701515</t>
  </si>
  <si>
    <t>3</t>
  </si>
  <si>
    <t>162601102</t>
  </si>
  <si>
    <t>Vodorovné přemístění do 5000 m výkopku/sypaniny z horniny tř. 1 až 4</t>
  </si>
  <si>
    <t>618907204</t>
  </si>
  <si>
    <t>167101101</t>
  </si>
  <si>
    <t>Nakládání výkopku z hornin tř. 1 až 4 do 100 m3</t>
  </si>
  <si>
    <t>224348028</t>
  </si>
  <si>
    <t>5</t>
  </si>
  <si>
    <t>171201201</t>
  </si>
  <si>
    <t>Uložení sypaniny na skládky</t>
  </si>
  <si>
    <t>1895305788</t>
  </si>
  <si>
    <t>6</t>
  </si>
  <si>
    <t>171201211</t>
  </si>
  <si>
    <t>Poplatek za uložení odpadu ze sypaniny na skládce (skládkovné)</t>
  </si>
  <si>
    <t>t</t>
  </si>
  <si>
    <t>1008757065</t>
  </si>
  <si>
    <t>8</t>
  </si>
  <si>
    <t>M</t>
  </si>
  <si>
    <t>583312000</t>
  </si>
  <si>
    <t>štěrkopísek netříděný zásypový materiál</t>
  </si>
  <si>
    <t>-953485666</t>
  </si>
  <si>
    <t>Zakládání</t>
  </si>
  <si>
    <t>9</t>
  </si>
  <si>
    <t>213311142</t>
  </si>
  <si>
    <t>Polštáře zhutněné pod základy ze štěrkopísku netříděného</t>
  </si>
  <si>
    <t>10</t>
  </si>
  <si>
    <t>273313611</t>
  </si>
  <si>
    <t>Základové desky z betonu tř. C 16/20</t>
  </si>
  <si>
    <t>11</t>
  </si>
  <si>
    <t>273362021</t>
  </si>
  <si>
    <t>Výztuž základových desek svařovanými sítěmi Kari</t>
  </si>
  <si>
    <t>950585200</t>
  </si>
  <si>
    <t>12</t>
  </si>
  <si>
    <t>274313511</t>
  </si>
  <si>
    <t>Základové pásy z betonu tř. C 12/15</t>
  </si>
  <si>
    <t>m2</t>
  </si>
  <si>
    <t>16</t>
  </si>
  <si>
    <t>Svislé a kompletní konstrukce</t>
  </si>
  <si>
    <t>18</t>
  </si>
  <si>
    <t>310239211</t>
  </si>
  <si>
    <t>Zazdívka otvorů pl do 4 m2 ve zdivu nadzákladovém cihlami pálenými na MVC</t>
  </si>
  <si>
    <t>-298908168</t>
  </si>
  <si>
    <t>19</t>
  </si>
  <si>
    <t>311238143</t>
  </si>
  <si>
    <t>Zdivo nosné vnitřní z cihel broušených POROTHERM tl 240 mm pevnosti P10 lepených tenkovrstvou maltou</t>
  </si>
  <si>
    <t>1680346802</t>
  </si>
  <si>
    <t>20</t>
  </si>
  <si>
    <t>311238247</t>
  </si>
  <si>
    <t>-116032030</t>
  </si>
  <si>
    <t>311272312</t>
  </si>
  <si>
    <t>Zdivo nosné tl 300 mm z pórobetonových přesných hladkých tvárnic Ytong hmotnosti 400 kg/m3</t>
  </si>
  <si>
    <t>-1156236654</t>
  </si>
  <si>
    <t>kus</t>
  </si>
  <si>
    <t>23</t>
  </si>
  <si>
    <t>593211010</t>
  </si>
  <si>
    <t>překlad železobetonový RZP 2/10 149x14x14 cm</t>
  </si>
  <si>
    <t>426923118</t>
  </si>
  <si>
    <t>24</t>
  </si>
  <si>
    <t>317121102</t>
  </si>
  <si>
    <t>Montáž prefabrikovaných překladů pro světlost otvoru do 1800 mm- U</t>
  </si>
  <si>
    <t>-1645655169</t>
  </si>
  <si>
    <t>28</t>
  </si>
  <si>
    <t>317234410</t>
  </si>
  <si>
    <t>Vyzdívka mezi nosníky z cihel pálených na MC</t>
  </si>
  <si>
    <t>-72385009</t>
  </si>
  <si>
    <t>29</t>
  </si>
  <si>
    <t>317944321</t>
  </si>
  <si>
    <t xml:space="preserve">Válcované nosníky do č.12 dodatečně osazované do připravených otvorů -U </t>
  </si>
  <si>
    <t>-514762881</t>
  </si>
  <si>
    <t>31</t>
  </si>
  <si>
    <t>317944323</t>
  </si>
  <si>
    <t>Válcované nosníky č.14 až 22 dodatečně osazované do připravených otvorů</t>
  </si>
  <si>
    <t>92012033</t>
  </si>
  <si>
    <t>32</t>
  </si>
  <si>
    <t>m</t>
  </si>
  <si>
    <t>35</t>
  </si>
  <si>
    <t>317998123</t>
  </si>
  <si>
    <t>Tepelná izolace mezi překlady jakékoliv výšky z polystyrénu tl 80 mm-U</t>
  </si>
  <si>
    <t>509612880</t>
  </si>
  <si>
    <t>37</t>
  </si>
  <si>
    <t>341941002</t>
  </si>
  <si>
    <t>Nosné nebo spojovací svary tl do 12 mm ocelových doplňkových konstrukcí při montáži dílců  - U</t>
  </si>
  <si>
    <t>-1737661719</t>
  </si>
  <si>
    <t>39</t>
  </si>
  <si>
    <t>342272523</t>
  </si>
  <si>
    <t>1063174687</t>
  </si>
  <si>
    <t>Vodorovné konstrukce</t>
  </si>
  <si>
    <t>41</t>
  </si>
  <si>
    <t>411121243</t>
  </si>
  <si>
    <t>Montáž prefabrikovaných ŽB stropů ze stropních desek dl do 2700 mm -U</t>
  </si>
  <si>
    <t>-1004335674</t>
  </si>
  <si>
    <t>42</t>
  </si>
  <si>
    <t>593411230</t>
  </si>
  <si>
    <t>deska stropní plná PZD 21-240 239x29x10 cm - U</t>
  </si>
  <si>
    <t>531139074</t>
  </si>
  <si>
    <t>47</t>
  </si>
  <si>
    <t>413941123</t>
  </si>
  <si>
    <t>Osazování ocelových válcovaných nosníků stropů I, IE, U, UE nebo L do č. 22  - U</t>
  </si>
  <si>
    <t>-21881734</t>
  </si>
  <si>
    <t>50</t>
  </si>
  <si>
    <t>130108280</t>
  </si>
  <si>
    <t>ocel profilová UPN, v jakosti 11 375, h=220 mm</t>
  </si>
  <si>
    <t>-912118505</t>
  </si>
  <si>
    <t>53</t>
  </si>
  <si>
    <t>417238116</t>
  </si>
  <si>
    <t>Obezdívka věnce oboustranná věncovkou  v přes 210 do 250 mm včetně polystyrenu tl 70 mm</t>
  </si>
  <si>
    <t>1636746564</t>
  </si>
  <si>
    <t>54</t>
  </si>
  <si>
    <t>417238125</t>
  </si>
  <si>
    <t>Obezdívka věnce oboustranná věncovkou do 210 mm bez tepelné izolace - U</t>
  </si>
  <si>
    <t>1619664098</t>
  </si>
  <si>
    <t>55</t>
  </si>
  <si>
    <t>417321515</t>
  </si>
  <si>
    <t>Ztužující pásy a věnce ze ŽB tř. C 25/30</t>
  </si>
  <si>
    <t>-573838762</t>
  </si>
  <si>
    <t>56</t>
  </si>
  <si>
    <t>417361821</t>
  </si>
  <si>
    <t>Výztuž ztužujících pásů a věnců betonářskou ocelí 10 505</t>
  </si>
  <si>
    <t>-1827745558</t>
  </si>
  <si>
    <t>Úpravy povrchů, podlahy a osazování výplní</t>
  </si>
  <si>
    <t>57</t>
  </si>
  <si>
    <t>611321141</t>
  </si>
  <si>
    <t>Vápenocementová omítka štuková dvouvrstvá vnitřních stropů rovných nanášená ručně WC   - U</t>
  </si>
  <si>
    <t>-1484502612</t>
  </si>
  <si>
    <t>58</t>
  </si>
  <si>
    <t>612142001</t>
  </si>
  <si>
    <t>Potažení vnitřních stěn sklovláknitým pletivem vtlačeným do tenkovrstvé hmoty</t>
  </si>
  <si>
    <t>968125964</t>
  </si>
  <si>
    <t>59</t>
  </si>
  <si>
    <t>61231113-01</t>
  </si>
  <si>
    <t>Omítka porobet.zdiva</t>
  </si>
  <si>
    <t>512</t>
  </si>
  <si>
    <t>-1100501877</t>
  </si>
  <si>
    <t>60</t>
  </si>
  <si>
    <t>612321141</t>
  </si>
  <si>
    <t>Vápenocementová omítka štuková dvouvrstvá vnitřních stěn nanášená ručně</t>
  </si>
  <si>
    <t>779673905</t>
  </si>
  <si>
    <t>61</t>
  </si>
  <si>
    <t>612325302</t>
  </si>
  <si>
    <t>Vápenocementová štuková omítka ostění nebo nadpraží  - U</t>
  </si>
  <si>
    <t>-23985493</t>
  </si>
  <si>
    <t>62</t>
  </si>
  <si>
    <t>615142012</t>
  </si>
  <si>
    <t>Potažení vnitřních nosníků rabicovým pletivem  - U</t>
  </si>
  <si>
    <t>1273317246</t>
  </si>
  <si>
    <t>64</t>
  </si>
  <si>
    <t>622321141</t>
  </si>
  <si>
    <t>Vápenocementová omítka štuková dvouvrstvá vnějších stěn nanášená ručně</t>
  </si>
  <si>
    <t>972643080</t>
  </si>
  <si>
    <t>66</t>
  </si>
  <si>
    <t>629135101</t>
  </si>
  <si>
    <t>Vyrovnávací vrstva pod klempířské prvky z MC š do 150 mm-u</t>
  </si>
  <si>
    <t>-225274405</t>
  </si>
  <si>
    <t>67</t>
  </si>
  <si>
    <t>629135102</t>
  </si>
  <si>
    <t>Vyrovnávací vrstva pod vnitř.parapety z MC š do 300 mm- U</t>
  </si>
  <si>
    <t>1545946900</t>
  </si>
  <si>
    <t>68</t>
  </si>
  <si>
    <t>631311113</t>
  </si>
  <si>
    <t>Mazanina tl do 80 mm z betonu prostého bez zvýšených nároků na prostředí tř. C 12/15 - u výtahu  -U</t>
  </si>
  <si>
    <t>-386247602</t>
  </si>
  <si>
    <t>71</t>
  </si>
  <si>
    <t>631362021</t>
  </si>
  <si>
    <t>Výztuž mazanin svařovanými sítěmi Kari</t>
  </si>
  <si>
    <t>1129568600</t>
  </si>
  <si>
    <t>72</t>
  </si>
  <si>
    <t>553313520</t>
  </si>
  <si>
    <t>zárubeň ocelová pro porobeton YH 100 900 L/P</t>
  </si>
  <si>
    <t>-1352092125</t>
  </si>
  <si>
    <t>74</t>
  </si>
  <si>
    <t>642944121</t>
  </si>
  <si>
    <t>Osazování ocelových zárubní dodatečné pl do 2,5 m2</t>
  </si>
  <si>
    <t>-2075416289</t>
  </si>
  <si>
    <t>77</t>
  </si>
  <si>
    <t>553311190</t>
  </si>
  <si>
    <t>zárubeň ocelová pro běžné zdění H 110 900 L/P</t>
  </si>
  <si>
    <t>173561394</t>
  </si>
  <si>
    <t>79</t>
  </si>
  <si>
    <t>-1208624828</t>
  </si>
  <si>
    <t>80</t>
  </si>
  <si>
    <t>644941111</t>
  </si>
  <si>
    <t>-170448222</t>
  </si>
  <si>
    <t>Ostatní konstrukce a práce, bourání</t>
  </si>
  <si>
    <t>81</t>
  </si>
  <si>
    <t>949101111</t>
  </si>
  <si>
    <t>Lešení pomocné pro objekty pozemních staveb s lešeňovou podlahou v do 1,9 m zatížení do 150 kg/m2</t>
  </si>
  <si>
    <t>-1565362629</t>
  </si>
  <si>
    <t>83</t>
  </si>
  <si>
    <t>952901111</t>
  </si>
  <si>
    <t>Vyčištění budov bytové a občanské výstavby při výšce podlaží do 4 m</t>
  </si>
  <si>
    <t>393624718</t>
  </si>
  <si>
    <t>84</t>
  </si>
  <si>
    <t>953941611</t>
  </si>
  <si>
    <t>Osazování výrobků ve zdivu cihelném - U</t>
  </si>
  <si>
    <t>-361150713</t>
  </si>
  <si>
    <t>85</t>
  </si>
  <si>
    <t>449321130</t>
  </si>
  <si>
    <t>-435391236</t>
  </si>
  <si>
    <t>-1769359969</t>
  </si>
  <si>
    <t>87</t>
  </si>
  <si>
    <t>962032231</t>
  </si>
  <si>
    <t>Bourání zdiva z cihel pálených nebo vápenopískových na MV nebo MVC přes 1 m3</t>
  </si>
  <si>
    <t>-2092170865</t>
  </si>
  <si>
    <t>97</t>
  </si>
  <si>
    <t>968062376</t>
  </si>
  <si>
    <t>Vybourání dřevěných rámů oken zdvojených včetně křídel pl do 4 m2</t>
  </si>
  <si>
    <t>98</t>
  </si>
  <si>
    <t>968072455</t>
  </si>
  <si>
    <t>482021408</t>
  </si>
  <si>
    <t>99</t>
  </si>
  <si>
    <t>971033641</t>
  </si>
  <si>
    <t>Vybourání otvorů ve zdivu cihelném pl do 4 m2 na MVC nebo MV tl do 300 mm - U</t>
  </si>
  <si>
    <t>565119467</t>
  </si>
  <si>
    <t>100</t>
  </si>
  <si>
    <t>971033651</t>
  </si>
  <si>
    <t>Vybourání otvorů ve zdivu cihelném pl do 4 m2 na MVC nebo MV tl do 600 mm  - U</t>
  </si>
  <si>
    <t>-1769949458</t>
  </si>
  <si>
    <t>-1923600387</t>
  </si>
  <si>
    <t>102</t>
  </si>
  <si>
    <t>973028131</t>
  </si>
  <si>
    <t>Vysekání kapes ve zdivu pro zavázání příček nebo zdí tl do 150 mm</t>
  </si>
  <si>
    <t>103</t>
  </si>
  <si>
    <t>973028141</t>
  </si>
  <si>
    <t>Vysekání kapes ve zdivu  pro zavázání příček nebo zdí tl do 300 mm</t>
  </si>
  <si>
    <t>1770137271</t>
  </si>
  <si>
    <t>104</t>
  </si>
  <si>
    <t>973028151</t>
  </si>
  <si>
    <t>Vysekání kapes ve zdivu z kamene pro zavázání příček nebo zdí tl do 450 mm  WC</t>
  </si>
  <si>
    <t>1944167835</t>
  </si>
  <si>
    <t>1626017479</t>
  </si>
  <si>
    <t>110</t>
  </si>
  <si>
    <t>974031664</t>
  </si>
  <si>
    <t>Vysekání rýh ve zdivu cihelném pro vtahování nosníků hl do 150 mm v do 150 mm</t>
  </si>
  <si>
    <t>111</t>
  </si>
  <si>
    <t>974042543</t>
  </si>
  <si>
    <t>Vysekání rýh v dlažbě betonové nebo jiné monolitické hl do 70 mm š do 100 mm</t>
  </si>
  <si>
    <t>591507553</t>
  </si>
  <si>
    <t>486752494</t>
  </si>
  <si>
    <t>997</t>
  </si>
  <si>
    <t>Přesun sutě</t>
  </si>
  <si>
    <t>116</t>
  </si>
  <si>
    <t>997013113</t>
  </si>
  <si>
    <t xml:space="preserve">Vnitrostaveništní doprava suti a vybouraných hmot pro budovy v do 12 m </t>
  </si>
  <si>
    <t>-936516157</t>
  </si>
  <si>
    <t>117</t>
  </si>
  <si>
    <t>997013509</t>
  </si>
  <si>
    <t>Příplatek k odvozu suti a vybouraných hmot na skládku ZKD 1 km přes 1 km</t>
  </si>
  <si>
    <t>-934451081</t>
  </si>
  <si>
    <t>118</t>
  </si>
  <si>
    <t>997013511</t>
  </si>
  <si>
    <t>Odvoz suti a vybouraných hmot z meziskládky na skládku do 1 km s naložením a se složením</t>
  </si>
  <si>
    <t>-1838969573</t>
  </si>
  <si>
    <t>2134600958</t>
  </si>
  <si>
    <t>120</t>
  </si>
  <si>
    <t>997013831</t>
  </si>
  <si>
    <t>Poplatek za uložení stavebního směsného odpadu na skládce (skládkovné)</t>
  </si>
  <si>
    <t>-2117179729</t>
  </si>
  <si>
    <t>998</t>
  </si>
  <si>
    <t>Přesun hmot</t>
  </si>
  <si>
    <t>121</t>
  </si>
  <si>
    <t>998017002</t>
  </si>
  <si>
    <t>Přesun hmot s omezením mechanizace pro budovy v do 12 m</t>
  </si>
  <si>
    <t>-849874045</t>
  </si>
  <si>
    <t>PSV</t>
  </si>
  <si>
    <t>Práce a dodávky PSV</t>
  </si>
  <si>
    <t>711</t>
  </si>
  <si>
    <t>Izolace proti vodě, vlhkosti a plynům</t>
  </si>
  <si>
    <t>122</t>
  </si>
  <si>
    <t>711111001</t>
  </si>
  <si>
    <t>Provedení izolace proti zemní vlhkosti vodorovné za studena nátěrem penetračním</t>
  </si>
  <si>
    <t>1249950453</t>
  </si>
  <si>
    <t>123</t>
  </si>
  <si>
    <t>711112001</t>
  </si>
  <si>
    <t>Provedení izolace proti zemní vlhkosti svislé za studena nátěrem penetračním  -U</t>
  </si>
  <si>
    <t>693641722</t>
  </si>
  <si>
    <t>124</t>
  </si>
  <si>
    <t>111631500</t>
  </si>
  <si>
    <t>lak asfaltový ALP/9 (MJ t) bal 9 kg</t>
  </si>
  <si>
    <t>-151082746</t>
  </si>
  <si>
    <t>VV</t>
  </si>
  <si>
    <t>0,01*0,00035 'Přepočtené koeficientem množství</t>
  </si>
  <si>
    <t>125</t>
  </si>
  <si>
    <t>711141559</t>
  </si>
  <si>
    <t>Provedení izolace proti zemní vlhkosti pásy přitavením vodorovné NAIP</t>
  </si>
  <si>
    <t>1862489695</t>
  </si>
  <si>
    <t>126</t>
  </si>
  <si>
    <t>711142559</t>
  </si>
  <si>
    <t>Provedení izolace proti zemní vlhkosti pásy přitavením svislé NAIP</t>
  </si>
  <si>
    <t>2132268089</t>
  </si>
  <si>
    <t>127</t>
  </si>
  <si>
    <t>628522540</t>
  </si>
  <si>
    <t>pás asfaltovaný modifikovaný SBS  40 Special mineral</t>
  </si>
  <si>
    <t>-334773299</t>
  </si>
  <si>
    <t>128</t>
  </si>
  <si>
    <t>998711102</t>
  </si>
  <si>
    <t>Přesun hmot tonážní pro izolace proti vodě, vlhkosti a plynům v objektech výšky do 12 m</t>
  </si>
  <si>
    <t>-362176899</t>
  </si>
  <si>
    <t>712</t>
  </si>
  <si>
    <t>Povlakové krytiny</t>
  </si>
  <si>
    <t>129</t>
  </si>
  <si>
    <t>7123416501</t>
  </si>
  <si>
    <t>Provedení pojistné  izolace  střech do 10° pásy NAIP samolepící - U</t>
  </si>
  <si>
    <t>1971300026</t>
  </si>
  <si>
    <t>130</t>
  </si>
  <si>
    <t>628411700</t>
  </si>
  <si>
    <t>pás asfaltový samolepící  PR 3</t>
  </si>
  <si>
    <t>-430235145</t>
  </si>
  <si>
    <t>713</t>
  </si>
  <si>
    <t>Izolace tepelné</t>
  </si>
  <si>
    <t>131</t>
  </si>
  <si>
    <t>713111111</t>
  </si>
  <si>
    <t>Montáž izolace tepelné vrchem stropů volně kladenými rohožemi, pásy, dílci, deskami</t>
  </si>
  <si>
    <t>566790708</t>
  </si>
  <si>
    <t>529044074</t>
  </si>
  <si>
    <t>1721892996</t>
  </si>
  <si>
    <t>134</t>
  </si>
  <si>
    <t>631514370</t>
  </si>
  <si>
    <t>deska minerální normální izolační  tl.50 mm</t>
  </si>
  <si>
    <t>-1341116043</t>
  </si>
  <si>
    <t>136</t>
  </si>
  <si>
    <t>631481550</t>
  </si>
  <si>
    <t>deska minerální izolační  600x1200 mm tl. 120 mm - U</t>
  </si>
  <si>
    <t>-1545434201</t>
  </si>
  <si>
    <t>138</t>
  </si>
  <si>
    <t>713111121</t>
  </si>
  <si>
    <t>Montáž izolace tepelné spodem stropů s uchycením drátem rohoží, pásů, dílců, desek</t>
  </si>
  <si>
    <t>139</t>
  </si>
  <si>
    <t>28376033-01</t>
  </si>
  <si>
    <t>deska  polystyrénová podl. EPS Grey 1000 x 500 x 50 mm</t>
  </si>
  <si>
    <t>140</t>
  </si>
  <si>
    <t>713121121</t>
  </si>
  <si>
    <t>-1712283475</t>
  </si>
  <si>
    <t>-466581702</t>
  </si>
  <si>
    <t>1388314510</t>
  </si>
  <si>
    <t>143</t>
  </si>
  <si>
    <t>713151141</t>
  </si>
  <si>
    <t xml:space="preserve">Montáž izolace tepelné střech  a stropů parotěsné </t>
  </si>
  <si>
    <t>144</t>
  </si>
  <si>
    <t>998713102</t>
  </si>
  <si>
    <t>Přesun hmot tonážní pro izolace tepelné v objektech v do 12 m</t>
  </si>
  <si>
    <t>721</t>
  </si>
  <si>
    <t>145</t>
  </si>
  <si>
    <t>72101</t>
  </si>
  <si>
    <t>s</t>
  </si>
  <si>
    <t>1869811862</t>
  </si>
  <si>
    <t>-1603480534</t>
  </si>
  <si>
    <t>1189241849</t>
  </si>
  <si>
    <t>731</t>
  </si>
  <si>
    <t>Ústřední vytápění - kotelny</t>
  </si>
  <si>
    <t>148</t>
  </si>
  <si>
    <t>73101</t>
  </si>
  <si>
    <t>soubor</t>
  </si>
  <si>
    <t>741</t>
  </si>
  <si>
    <t>Elektroinstalace - silnoproud</t>
  </si>
  <si>
    <t>149</t>
  </si>
  <si>
    <t>74101</t>
  </si>
  <si>
    <t>814256090</t>
  </si>
  <si>
    <t>150</t>
  </si>
  <si>
    <t>74103</t>
  </si>
  <si>
    <t xml:space="preserve">Elektroinstalace- zednické výpomoce </t>
  </si>
  <si>
    <t>-453913082</t>
  </si>
  <si>
    <t>751</t>
  </si>
  <si>
    <t>Vzduchotechnika</t>
  </si>
  <si>
    <t>151</t>
  </si>
  <si>
    <t>75101</t>
  </si>
  <si>
    <t>975616365</t>
  </si>
  <si>
    <t>762</t>
  </si>
  <si>
    <t>Konstrukce tesařské</t>
  </si>
  <si>
    <t>152</t>
  </si>
  <si>
    <t>762085103</t>
  </si>
  <si>
    <t>Montáž kotevních želez, příložek, patek nebo táhel</t>
  </si>
  <si>
    <t>1751587878</t>
  </si>
  <si>
    <t>153</t>
  </si>
  <si>
    <t>762085112</t>
  </si>
  <si>
    <t>Montáž svorníků nebo šroubů délky do 300 mm</t>
  </si>
  <si>
    <t>1768597758</t>
  </si>
  <si>
    <t>157540880</t>
  </si>
  <si>
    <t>1074291754</t>
  </si>
  <si>
    <t>158</t>
  </si>
  <si>
    <t>762332133</t>
  </si>
  <si>
    <t>159</t>
  </si>
  <si>
    <t>762341016</t>
  </si>
  <si>
    <t>Bednění střech rovných z desek OSB tl 22 mm na sraz šroubovaných na krokve</t>
  </si>
  <si>
    <t>897704808</t>
  </si>
  <si>
    <t>-1059488671</t>
  </si>
  <si>
    <t>163</t>
  </si>
  <si>
    <t>605120110</t>
  </si>
  <si>
    <t xml:space="preserve">řezivo jehličnaté hranol jakost I </t>
  </si>
  <si>
    <t>165</t>
  </si>
  <si>
    <t>762395000</t>
  </si>
  <si>
    <t>130513411</t>
  </si>
  <si>
    <t>720349249</t>
  </si>
  <si>
    <t>171</t>
  </si>
  <si>
    <t>762526510</t>
  </si>
  <si>
    <t>Montáž podlahové lišty hoblované</t>
  </si>
  <si>
    <t>172</t>
  </si>
  <si>
    <t>60501</t>
  </si>
  <si>
    <t>Lišty</t>
  </si>
  <si>
    <t>-363149843</t>
  </si>
  <si>
    <t>181</t>
  </si>
  <si>
    <t>998762102</t>
  </si>
  <si>
    <t>Přesun hmot tonážní pro kce tesařské v objektech v do 12 m</t>
  </si>
  <si>
    <t>763</t>
  </si>
  <si>
    <t>Konstrukce suché výstavby</t>
  </si>
  <si>
    <t>-2072824472</t>
  </si>
  <si>
    <t>-727123373</t>
  </si>
  <si>
    <t>185</t>
  </si>
  <si>
    <t>763131541</t>
  </si>
  <si>
    <t>186</t>
  </si>
  <si>
    <t>763161721</t>
  </si>
  <si>
    <t>-1012506783</t>
  </si>
  <si>
    <t>1180927939</t>
  </si>
  <si>
    <t>764</t>
  </si>
  <si>
    <t>Konstrukce klempířské</t>
  </si>
  <si>
    <t>191</t>
  </si>
  <si>
    <t>76400241-01</t>
  </si>
  <si>
    <t>Montáž strukturované oddělovací rohože</t>
  </si>
  <si>
    <t>85565173</t>
  </si>
  <si>
    <t>192</t>
  </si>
  <si>
    <t>283292230</t>
  </si>
  <si>
    <t>fólie strukturovaná 1,5 x 30 m</t>
  </si>
  <si>
    <t>278,260869565217*1,15 'Přepočtené koeficientem množství</t>
  </si>
  <si>
    <t>285623998</t>
  </si>
  <si>
    <t>194</t>
  </si>
  <si>
    <t>764002841</t>
  </si>
  <si>
    <t>Demontáž oplechování horních ploch zdí a nadezdívek do suti</t>
  </si>
  <si>
    <t>1722990592</t>
  </si>
  <si>
    <t>195</t>
  </si>
  <si>
    <t>764002851</t>
  </si>
  <si>
    <t>Demontáž oplechování parapetů do suti</t>
  </si>
  <si>
    <t>524671255</t>
  </si>
  <si>
    <t>2143790058</t>
  </si>
  <si>
    <t>199</t>
  </si>
  <si>
    <t>764141411</t>
  </si>
  <si>
    <t>Krytina střechy rovné drážkováním ze svitků z TiZn předzvětralého plechu rš 670 mm sklonu do 30°</t>
  </si>
  <si>
    <t>865493262</t>
  </si>
  <si>
    <t>203</t>
  </si>
  <si>
    <t>764141491</t>
  </si>
  <si>
    <t>Příplatek k cenám krytiny z TiZn předzvětralého plechu za těsnění drážek sklonu do 10°</t>
  </si>
  <si>
    <t>205</t>
  </si>
  <si>
    <t>764241335</t>
  </si>
  <si>
    <t>Oplechování větraného nároží s větrací mřížkou z TiZn lesklého plechu rš 400 mm</t>
  </si>
  <si>
    <t>1273624101</t>
  </si>
  <si>
    <t>207</t>
  </si>
  <si>
    <t>764244404</t>
  </si>
  <si>
    <t>Oplechování horních ploch a nadezdívek bez rohů z TiZn předzvětral plechu kotvené rš 330 mm</t>
  </si>
  <si>
    <t>1190356875</t>
  </si>
  <si>
    <t>208</t>
  </si>
  <si>
    <t>764246303</t>
  </si>
  <si>
    <t>Oplechování parapetů rovných mechanicky kotvené z TiZn  plechu  rš 250 mm</t>
  </si>
  <si>
    <t>1268981045</t>
  </si>
  <si>
    <t>1564660576</t>
  </si>
  <si>
    <t>213</t>
  </si>
  <si>
    <t>998764102</t>
  </si>
  <si>
    <t>Přesun hmot tonážní pro konstrukce klempířské v objektech v do 12 m</t>
  </si>
  <si>
    <t>2146528077</t>
  </si>
  <si>
    <t>766</t>
  </si>
  <si>
    <t>Konstrukce truhlářské</t>
  </si>
  <si>
    <t>222</t>
  </si>
  <si>
    <t>999100001</t>
  </si>
  <si>
    <t>223</t>
  </si>
  <si>
    <t>76612351-01</t>
  </si>
  <si>
    <t>-1411866063</t>
  </si>
  <si>
    <t>-1398028961</t>
  </si>
  <si>
    <t>-1621034687</t>
  </si>
  <si>
    <t>227</t>
  </si>
  <si>
    <t>766621211</t>
  </si>
  <si>
    <t>Montáž dřevěných oken plochy přes 1 m2 otevíravých výšky do 1,5 m s rámem do zdiva vč.parotěs. a paropropustné pásky</t>
  </si>
  <si>
    <t>228</t>
  </si>
  <si>
    <t>766621212</t>
  </si>
  <si>
    <t>Montáž dřevěných oken plochy přes 1 m2 otevíravých výšky do 2,5 m s rámem do zdiva- vč,parotěs, a paropropustné pásky</t>
  </si>
  <si>
    <t>229</t>
  </si>
  <si>
    <t>611309860-01</t>
  </si>
  <si>
    <t>-1507753749</t>
  </si>
  <si>
    <t>230</t>
  </si>
  <si>
    <t>766660002</t>
  </si>
  <si>
    <t>351960292</t>
  </si>
  <si>
    <t>231</t>
  </si>
  <si>
    <t>611602180</t>
  </si>
  <si>
    <t>-822942034</t>
  </si>
  <si>
    <t>232</t>
  </si>
  <si>
    <t>766660021</t>
  </si>
  <si>
    <t>Montáž dveřních křídel otvíravých 1křídlových š do 0,8 m požárních do ocelové zárubně</t>
  </si>
  <si>
    <t>812037116</t>
  </si>
  <si>
    <t>233</t>
  </si>
  <si>
    <t>611653390</t>
  </si>
  <si>
    <t>dveře vnitřní protipožární hladké lakované 1křídlé 80x197 cm - 8/DPO</t>
  </si>
  <si>
    <t>-234360417</t>
  </si>
  <si>
    <t>234</t>
  </si>
  <si>
    <t>766660022</t>
  </si>
  <si>
    <t>-370864772</t>
  </si>
  <si>
    <t>235</t>
  </si>
  <si>
    <t>611653400</t>
  </si>
  <si>
    <t>1300892590</t>
  </si>
  <si>
    <t>1205837990</t>
  </si>
  <si>
    <t>237</t>
  </si>
  <si>
    <t>766694112</t>
  </si>
  <si>
    <t>Montáž parapetních desek dřevěných nebo plastových šířky do 30 cm délky do 1,6 m</t>
  </si>
  <si>
    <t>2062697195</t>
  </si>
  <si>
    <t>238</t>
  </si>
  <si>
    <t>766694113</t>
  </si>
  <si>
    <t>Montáž parapetních desek dřevěných nebo plastových šířky do 30 cm délky do 2,6 m</t>
  </si>
  <si>
    <t>2036753047</t>
  </si>
  <si>
    <t>239</t>
  </si>
  <si>
    <t>607941030</t>
  </si>
  <si>
    <t>deska parapetní dřevotřísková vnitřní POSTFORMING 0,3 x 1 m</t>
  </si>
  <si>
    <t>2115154465</t>
  </si>
  <si>
    <t>1627794311</t>
  </si>
  <si>
    <t>1472612418</t>
  </si>
  <si>
    <t>1641365019</t>
  </si>
  <si>
    <t>243</t>
  </si>
  <si>
    <t>998766102</t>
  </si>
  <si>
    <t>Přesun hmot tonážní pro konstrukce truhlářské v objektech v do 12 m</t>
  </si>
  <si>
    <t>1408675543</t>
  </si>
  <si>
    <t>767</t>
  </si>
  <si>
    <t>Konstrukce zámečnické</t>
  </si>
  <si>
    <t>421996538</t>
  </si>
  <si>
    <t>-1042392257</t>
  </si>
  <si>
    <t>247</t>
  </si>
  <si>
    <t>76704</t>
  </si>
  <si>
    <t>Upráva požár.žebříku</t>
  </si>
  <si>
    <t>441293133</t>
  </si>
  <si>
    <t>ks</t>
  </si>
  <si>
    <t>253</t>
  </si>
  <si>
    <t>998767202</t>
  </si>
  <si>
    <t>Přesun hmot procentní pro zámečnické konstrukce v objektech v do 12 m</t>
  </si>
  <si>
    <t>%</t>
  </si>
  <si>
    <t>771</t>
  </si>
  <si>
    <t>Podlahy z dlaždic</t>
  </si>
  <si>
    <t>254</t>
  </si>
  <si>
    <t>771551912</t>
  </si>
  <si>
    <t>255</t>
  </si>
  <si>
    <t>592472400</t>
  </si>
  <si>
    <t>30926667</t>
  </si>
  <si>
    <t>3,2*1,1 'Přepočtené koeficientem množství</t>
  </si>
  <si>
    <t>256</t>
  </si>
  <si>
    <t>998771102</t>
  </si>
  <si>
    <t>Přesun hmot tonážní pro podlahy z dlaždic v objektech v do 12 m</t>
  </si>
  <si>
    <t>1610128314</t>
  </si>
  <si>
    <t>-15195853</t>
  </si>
  <si>
    <t>1902768756</t>
  </si>
  <si>
    <t>-1078008352</t>
  </si>
  <si>
    <t>776</t>
  </si>
  <si>
    <t>Podlahy povlakové</t>
  </si>
  <si>
    <t>260</t>
  </si>
  <si>
    <t>776201811</t>
  </si>
  <si>
    <t>Demontáž lepených povlakových podlah bez podložky ručně</t>
  </si>
  <si>
    <t>263552288</t>
  </si>
  <si>
    <t>261</t>
  </si>
  <si>
    <t>776991821</t>
  </si>
  <si>
    <t>Odstranění lepidla ručně z podlah</t>
  </si>
  <si>
    <t>73405826</t>
  </si>
  <si>
    <t>781</t>
  </si>
  <si>
    <t>Dokončovací práce - obklady</t>
  </si>
  <si>
    <t>265</t>
  </si>
  <si>
    <t>597610200</t>
  </si>
  <si>
    <t xml:space="preserve">obkládačky keramické - koupelny  (bílé i barevné) 25 x 33 x 0,7 cm I. </t>
  </si>
  <si>
    <t>503449966</t>
  </si>
  <si>
    <t>266</t>
  </si>
  <si>
    <t>781414112</t>
  </si>
  <si>
    <t>Montáž obkladu</t>
  </si>
  <si>
    <t>792201019</t>
  </si>
  <si>
    <t>267</t>
  </si>
  <si>
    <t>59521231-01</t>
  </si>
  <si>
    <t>pásek  obkladový 24x7,1x1,6 cm (kabřinec)</t>
  </si>
  <si>
    <t>1290355566</t>
  </si>
  <si>
    <t>1,711*1,1 'Přepočtené koeficientem množství</t>
  </si>
  <si>
    <t>268</t>
  </si>
  <si>
    <t>781734111</t>
  </si>
  <si>
    <t>Montáž obkladů vnějších z obkladaček cihelných do 50 ks/m2 lepené flexibilním lepidlem</t>
  </si>
  <si>
    <t>1105000976</t>
  </si>
  <si>
    <t>269</t>
  </si>
  <si>
    <t>998781102</t>
  </si>
  <si>
    <t>Přesun hmot tonážní pro obklady keramické v objektech v do 12 m</t>
  </si>
  <si>
    <t>783</t>
  </si>
  <si>
    <t>Dokončovací práce - nátěry</t>
  </si>
  <si>
    <t>270</t>
  </si>
  <si>
    <t>783213021</t>
  </si>
  <si>
    <t xml:space="preserve">Napouštěcí dvojnásobný syntetický biodní nátěr tesařských prvků </t>
  </si>
  <si>
    <t>272</t>
  </si>
  <si>
    <t>783314101</t>
  </si>
  <si>
    <t>Základní jednonásobný syntetický nátěr zámečnických konstrukcí</t>
  </si>
  <si>
    <t>-1997877088</t>
  </si>
  <si>
    <t>273</t>
  </si>
  <si>
    <t>783315101</t>
  </si>
  <si>
    <t>Mezinátěr jednonásobný syntetický standardní zámečnických konstrukcí</t>
  </si>
  <si>
    <t>2033365187</t>
  </si>
  <si>
    <t>274</t>
  </si>
  <si>
    <t>783948211</t>
  </si>
  <si>
    <t>Lakovací dvojnásobný polyuretanový vodou ředitelný transparentní nátěr dřevěné podlahy</t>
  </si>
  <si>
    <t>-1912725180</t>
  </si>
  <si>
    <t>784</t>
  </si>
  <si>
    <t>Dokončovací práce - malby a tapety</t>
  </si>
  <si>
    <t>275</t>
  </si>
  <si>
    <t>784221101</t>
  </si>
  <si>
    <t>Dvojnásobné bílé malby  ze směsí v m.do 3,80 m- nové omítky</t>
  </si>
  <si>
    <t>-326335168</t>
  </si>
  <si>
    <t>786</t>
  </si>
  <si>
    <t>Dokončovací práce - čalounické úpravy</t>
  </si>
  <si>
    <t>276</t>
  </si>
  <si>
    <t>786626121</t>
  </si>
  <si>
    <t>Montáž lamelové žaluzie vnitřní nebo do oken dvojitých kovových</t>
  </si>
  <si>
    <t>456786670</t>
  </si>
  <si>
    <t>277</t>
  </si>
  <si>
    <t>61124344-01</t>
  </si>
  <si>
    <t>žaluzie lamelová interiérová bílá  - dle tabulky</t>
  </si>
  <si>
    <t>-1449232773</t>
  </si>
  <si>
    <t>VRN</t>
  </si>
  <si>
    <t>Vedlejší rozpočtové náklady</t>
  </si>
  <si>
    <t>VRN3</t>
  </si>
  <si>
    <t>Zařízení staveniště</t>
  </si>
  <si>
    <t>278</t>
  </si>
  <si>
    <t>030001000</t>
  </si>
  <si>
    <t>1024</t>
  </si>
  <si>
    <t>VRN4</t>
  </si>
  <si>
    <t>Inženýrská činnost</t>
  </si>
  <si>
    <t>279</t>
  </si>
  <si>
    <t>045203000</t>
  </si>
  <si>
    <t>Kompletační činnost</t>
  </si>
  <si>
    <t>590483632</t>
  </si>
  <si>
    <t>VRN9</t>
  </si>
  <si>
    <t>Ostatní náklady</t>
  </si>
  <si>
    <t>280</t>
  </si>
  <si>
    <t>091002000</t>
  </si>
  <si>
    <t>300660860</t>
  </si>
  <si>
    <t>Montáž vázaných kcí krovů pravidelných z hraněného řeziva průřezové plochy do 288 cm2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</si>
  <si>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</si>
  <si>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</si>
  <si>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</si>
  <si>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</si>
  <si>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</si>
  <si>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</si>
  <si>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</si>
  <si>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</si>
  <si>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</si>
  <si>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</si>
  <si>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</si>
  <si>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</si>
  <si>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</si>
  <si>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</si>
  <si>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</si>
  <si>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</si>
  <si>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</si>
  <si>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</si>
  <si>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</si>
  <si>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</si>
  <si>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</si>
  <si>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</si>
  <si>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</si>
  <si>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</si>
  <si>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</si>
  <si>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</si>
  <si>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</si>
  <si>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</si>
  <si>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</si>
  <si>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</si>
  <si>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</si>
  <si>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</si>
  <si>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</si>
  <si>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</si>
  <si>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</si>
  <si>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</si>
  <si>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</si>
  <si>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</si>
  <si>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</si>
  <si>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</si>
  <si>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</si>
  <si>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</si>
  <si>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</si>
  <si>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</si>
  <si>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</si>
  <si>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</si>
  <si>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</si>
  <si>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</si>
  <si>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</si>
  <si>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</si>
  <si>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</si>
  <si>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</si>
  <si>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</si>
  <si>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</si>
  <si>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</si>
  <si>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</si>
  <si>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</si>
  <si>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</si>
  <si>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</si>
  <si>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</si>
  <si>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</si>
  <si>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</si>
  <si>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</si>
  <si>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</si>
  <si>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</si>
  <si>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</si>
  <si>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</si>
  <si>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</si>
  <si>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</si>
  <si>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</si>
  <si>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</si>
  <si>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</si>
  <si>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</si>
  <si>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</si>
  <si>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</si>
  <si>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</si>
  <si>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</si>
  <si>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</si>
  <si>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</si>
  <si>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</si>
  <si>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</si>
  <si>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</si>
  <si>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</si>
  <si>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</si>
  <si>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</si>
  <si>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</si>
  <si>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</si>
  <si>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</si>
  <si>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</si>
  <si>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</si>
  <si>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</si>
  <si>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</si>
  <si>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</si>
  <si>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</si>
  <si>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</si>
  <si>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</si>
  <si>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</si>
  <si>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</si>
  <si>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</si>
  <si>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</si>
  <si>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</si>
  <si>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</si>
  <si>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</si>
  <si>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</si>
  <si>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</si>
  <si>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</si>
  <si>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</si>
  <si>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</si>
  <si>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</si>
  <si>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</si>
  <si>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</si>
  <si>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</si>
  <si>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</si>
  <si>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</si>
  <si>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</si>
  <si>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</si>
  <si>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</si>
  <si>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</si>
  <si>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</si>
  <si>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</si>
  <si>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</si>
  <si>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</si>
  <si>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</si>
  <si>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</si>
  <si>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</si>
  <si>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</si>
  <si>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</si>
  <si>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</si>
  <si>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</si>
  <si>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</si>
  <si>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</si>
  <si>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</si>
  <si>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</si>
  <si>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</si>
  <si>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</si>
  <si>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</si>
  <si>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</si>
  <si>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</si>
  <si>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</si>
  <si>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</si>
  <si>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</si>
  <si>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</si>
  <si>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</si>
  <si>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</si>
  <si>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</si>
  <si>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</si>
  <si>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</si>
  <si>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</si>
  <si>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</si>
  <si>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</si>
  <si>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</si>
  <si>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</si>
  <si>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</si>
  <si>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</si>
  <si>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</si>
  <si>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</si>
  <si>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</si>
  <si>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</si>
  <si>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</si>
  <si>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</si>
  <si>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</si>
  <si>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</si>
  <si>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</si>
  <si>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</si>
  <si>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</si>
  <si>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</si>
  <si>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</si>
  <si>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</si>
  <si>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</si>
  <si>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</si>
  <si>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</si>
  <si>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</si>
  <si>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</si>
  <si>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</si>
  <si>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</si>
  <si>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</si>
  <si>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</si>
  <si>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</si>
  <si>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</si>
  <si>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</si>
  <si>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</si>
  <si>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</si>
  <si>
    <t>Vykopávky v uzavřených prostorách v hornině tř. 1 až 4 -nosná z. wc bzb</t>
  </si>
  <si>
    <t>Příčky tl 100 mm z pórobetonových přesných hladkých příčkovek objemové hmotnosti 500 kg/m3 - U</t>
  </si>
  <si>
    <t>Osazování ocelových zárubní  pl do 2,5 m2</t>
  </si>
  <si>
    <t>Osazování ventilačních mřížek velikosti do 150 x 150 mm (střecha bzb wc)</t>
  </si>
  <si>
    <t>přístroj hasicí ruční  - dle pož.b.ř.</t>
  </si>
  <si>
    <t>1596739189</t>
  </si>
  <si>
    <t>273458841</t>
  </si>
  <si>
    <t>2242893178</t>
  </si>
  <si>
    <t>Vybourání kovových dveřních zárubní pl do 2 m2 (1.NP jídelna, šatna školka, wc, družina 2.NP kabinet řemesel, učebna polytech., komora)</t>
  </si>
  <si>
    <t>Vybourání dřevěných rámů dveří a světlíků  včetně křídel pl do 4 m2</t>
  </si>
  <si>
    <t>Montáž izolace tepelné podlah volně kladenými rohožemi, pásy, dílci, deskami 3 vrstvy</t>
  </si>
  <si>
    <t>Spojovací prostředky pro montáž krovu, bednění, laťování</t>
  </si>
  <si>
    <t>SDK podhled desky 2xDF 12,5 s TI jednovrstvá spodní kce profil CD+UD</t>
  </si>
  <si>
    <t>SDK deska na wc bezb. 1xDF 12,5 bez TI dvouvrstvá spodní kce profil CD+UD REI 30</t>
  </si>
  <si>
    <t>Montáž dveřních křídel otvíravých 1křídlových š 0,9 m do ocelové zárubně bezbariér. Úprava</t>
  </si>
  <si>
    <t xml:space="preserve">Oknna dřevěná z Europrofilu IV/78 zasklené izol dvojsklem </t>
  </si>
  <si>
    <t>dveře vnitřní hladké plné 1křídlové bezbariérové provedení  se zárubní 90x197cm</t>
  </si>
  <si>
    <t>Montáž dveřních křídel otvíravých 1křídlových 90/197 m požárních do ocelové zárubně s bezbariér. Úpravou</t>
  </si>
  <si>
    <t>dveře vnitřní protipožární hladké lakované 1křídlé 90x197 cm -s bezbar. Úpr.</t>
  </si>
  <si>
    <t xml:space="preserve">Montáž dveřních křídel vstupních otvíravých 1křídlových š. 900 mm s bočním světlíkem 1480/2100 do tesařské zárubně, bezbariérová + bezpečnostní úprava </t>
  </si>
  <si>
    <t xml:space="preserve">dveře vstupní 1křídlé š. 900 mm s bočním světlíkem (1480/2100) do tesařské zárubně, bezbariérová + bezpečnostní úprava </t>
  </si>
  <si>
    <t xml:space="preserve">Montáž dveřních křídel vnitřních otvíravých 1křídlových 90/197 s bočním světlíkem (155-160/210) , bezbariérové + požární odolnost 30 DP3 se samozavíračem </t>
  </si>
  <si>
    <t>dveře vnitřní 1křídlé 90/197 s bočním světlíkem  (155-160/210), bezbariérové + požární odolnost 30 DP3 se samozavíračem</t>
  </si>
  <si>
    <t xml:space="preserve">Pokládka podlah z keramických dlaždic </t>
  </si>
  <si>
    <t xml:space="preserve">dlaždice  30x30x3 cm </t>
  </si>
  <si>
    <t>Montáž lepených povlakových podlah bez podložky ručně</t>
  </si>
  <si>
    <t>Stěrkování - podklad PVC</t>
  </si>
  <si>
    <t>Přesun hmot pro podlahy povlakové v objektech v do 12 m</t>
  </si>
  <si>
    <t>Pvlaková krytina PVC protismyková 0,5, zátěž 43</t>
  </si>
  <si>
    <t>27,45*1,1 'Přepočtené koeficientem množství</t>
  </si>
  <si>
    <t>Dodávka schodolezu</t>
  </si>
  <si>
    <t>Zdravotechnika - vnitřní kanalizace, vodovod</t>
  </si>
  <si>
    <t xml:space="preserve">1 - Stavebni úpravy ZŠ a MŠ, přístavba bezbar. WC </t>
  </si>
  <si>
    <t>1-Hlavní objekt - způsobilé výdaje</t>
  </si>
  <si>
    <t xml:space="preserve">1 - Hl.objekt- Způsobilé výdaje - 1 - Stavebni úpravy ZŠ a MŠ, přístavba bezbar. WC </t>
  </si>
  <si>
    <t>Stavební úpravy ZŠ a MŠ, přístavba a půdní vestavba - DÍLČÍ PD - 4.VÝZVA Z IROP - INVESTICE DO VZDĚLÁVÁNÍ VYHL. DNE 27.11.2017</t>
  </si>
  <si>
    <t>Zdivo nosné vnější z cihel broušených POROTHERM tl 400 mm pevnosti P 10 lepených PUR pěnou (12,1 m2 + 58,8% z 4,64m2 dle počtu dětí v MŠ a žáků ZŠ = 28dˇ/40ž)</t>
  </si>
  <si>
    <t>Zdrav.instalace  - dle rozp. Celkového - dílčí část na navrhované úpravy dle 4. výzvyIROP</t>
  </si>
  <si>
    <t>Ústřední vytápění - UZNATELNÉ NÁKLADY dle rozp. Celkového - dílčí část na navrhované úpravy dle 4. výzvyIROP</t>
  </si>
  <si>
    <t>Elektroinstalace dle samostat. rozpočtu - uzn. dle rozp. Celkového - dílčí část na navrhované úpravy dle 4. výzvyIROP (mofernizace elektroinstalace učebny Polytechnické a bezbariérová přístavba )</t>
  </si>
  <si>
    <t>Vzduchotechnika - UZNATELNÉ NÁKLADY dle rozp. Celkového - dílčí část na navrhované úpravy dle 4. výzvyIROP (odvětrání bezbariérových WC 1. a 2.NP)</t>
  </si>
  <si>
    <t>Dodávka bezpečnostních vstup.stěn s dveřmi- dle tabulky- 1-3/DVB = 11,178 m2 ( 58,8%  z 11,178m2 dle počtu dětí v MŠ a žáků ZŠ = 28dˇ/40ž)</t>
  </si>
  <si>
    <t>Montáž stěn a dveří  celozasklených bezp.sklem v do 2,75 m ( 58,8%  z 11,178m2 dle počtu dětí v MŠ a žáků ZŠ = 28dˇ/40ž)</t>
  </si>
  <si>
    <t>Montáž dveřních křídel vstupních otvíravých 1křídlových 90/197 s bočním světlíkem a nadsvětlíkem 1630/2770 do tesařské zárubně, bezbariérová + bezpečnostní úprava         (58,8%  dle počtu dětí v MŠ a žáků ZŠ = 28dˇ/40ž)</t>
  </si>
  <si>
    <t>2 -Hl.objekt -nezpůsobilé výdaje</t>
  </si>
  <si>
    <t xml:space="preserve">2 - Hl.objekt- nezpůsobilé výdaje - 1 - Stavebni úpravy ZŠ a MŠ, přístavba bezbar. WC </t>
  </si>
  <si>
    <t>Zdivo nosné vnější z cihel broušených POROTHERM tl 400 mm pevnosti P 10 lepených PUR pěnou (41,2% z 4,64m2 dle počtu dětí v MŠ a žáků ZŠ = 28dˇ/40ž)</t>
  </si>
  <si>
    <t>Dodávka bezpečnostních vstup.stěn s dveřmi- dle tabulky- 1-3/DVB = 11,178 m2 ( 41,2%  z 11,178m2 dle počtu dětí v MŠ a žáků ZŠ = 28dˇ/40ž)</t>
  </si>
  <si>
    <t>Montáž stěn a dveří  celozasklených bezp.sklem v do 2,75 m ( 41,2%  z 11,178m2 dle počtu dětí v MŠ a žáků ZŠ = 28dˇ/40ž)</t>
  </si>
  <si>
    <t>Montáž dveřních křídel vstupních otvíravých 1křídlových 90/197 s bočním světlíkem a nadsvětlíkem 1630/2770 do tesařské zárubně, bezbariérová + bezpečnostní úprava         (41,2%  dle počtu dětí v MŠ a žáků ZŠ = 28dˇ/40ž)</t>
  </si>
  <si>
    <t>dveře vstupní 1křídlé 90/197 s bočním světlíkem a nadsvětlíkem 1630/2770 do tesařské zárubně, bezbariérová + bezpečnostní úprava (41,2%  dle počtu dětí v MŠ a žáků ZŠ = 28dˇ/40ž)</t>
  </si>
  <si>
    <t>dveře vstupní 1křídlé 90/197 s bočním světlíkem a nadsvětlíkem 1630/2770 do tesařské zárubně, bezbariérová + bezpečnostní úprava (58,8%  dle počtu dětí v MŠ a žáků ZŠ = 28dˇ/40ž)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</si>
</sst>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sz val="9"/>
      <color rgb="FF96969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  <font>
      <sz val="8"/>
      <color rgb="FFFF0000"/>
      <name val="Trebuchet MS"/>
      <family val="2"/>
    </font>
    <font>
      <i/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10"/>
      <color rgb="FF003366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b/>
      <sz val="12"/>
      <name val="Trebuchet MS"/>
      <family val="2"/>
      <charset val="238"/>
    </font>
    <font>
      <sz val="10"/>
      <name val="Trebuchet MS"/>
      <family val="2"/>
    </font>
    <font>
      <b/>
      <sz val="12"/>
      <color theme="3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91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left" vertical="center"/>
    </xf>
    <xf numFmtId="0" fontId="11" fillId="3" borderId="0" xfId="0" applyFont="1" applyFill="1" applyAlignment="1" applyProtection="1">
      <alignment vertical="center"/>
    </xf>
    <xf numFmtId="0" fontId="12" fillId="3" borderId="0" xfId="0" applyFont="1" applyFill="1" applyAlignment="1" applyProtection="1">
      <alignment horizontal="left" vertical="center"/>
    </xf>
    <xf numFmtId="0" fontId="13" fillId="3" borderId="0" xfId="1" applyFont="1" applyFill="1" applyAlignment="1" applyProtection="1">
      <alignment vertical="center"/>
    </xf>
    <xf numFmtId="0" fontId="42" fillId="3" borderId="0" xfId="1" applyFill="1"/>
    <xf numFmtId="0" fontId="0" fillId="3" borderId="0" xfId="0" applyFill="1"/>
    <xf numFmtId="0" fontId="10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4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5" fillId="0" borderId="0" xfId="0" applyFont="1" applyAlignment="1">
      <alignment horizontal="left" vertical="center"/>
    </xf>
    <xf numFmtId="0" fontId="16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6" fillId="0" borderId="0" xfId="0" applyFont="1" applyBorder="1" applyAlignment="1" applyProtection="1">
      <alignment horizontal="left" vertical="center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17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0" fillId="4" borderId="0" xfId="0" applyFont="1" applyFill="1" applyBorder="1" applyAlignment="1" applyProtection="1">
      <alignment vertical="center"/>
    </xf>
    <xf numFmtId="0" fontId="3" fillId="4" borderId="9" xfId="0" applyFont="1" applyFill="1" applyBorder="1" applyAlignment="1" applyProtection="1">
      <alignment horizontal="left" vertical="center"/>
    </xf>
    <xf numFmtId="0" fontId="0" fillId="4" borderId="10" xfId="0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horizontal="center" vertical="center"/>
    </xf>
    <xf numFmtId="0" fontId="0" fillId="4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4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2" fillId="5" borderId="11" xfId="0" applyFont="1" applyFill="1" applyBorder="1" applyAlignment="1" applyProtection="1">
      <alignment horizontal="center" vertical="center"/>
    </xf>
    <xf numFmtId="0" fontId="16" fillId="0" borderId="20" xfId="0" applyFont="1" applyBorder="1" applyAlignment="1" applyProtection="1">
      <alignment horizontal="center" vertical="center" wrapText="1"/>
    </xf>
    <xf numFmtId="0" fontId="16" fillId="0" borderId="21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0" fillId="0" borderId="18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27" fillId="0" borderId="18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9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0" fillId="3" borderId="0" xfId="0" applyFill="1" applyProtection="1"/>
    <xf numFmtId="0" fontId="28" fillId="3" borderId="0" xfId="1" applyFont="1" applyFill="1" applyAlignment="1" applyProtection="1">
      <alignment vertical="center"/>
    </xf>
    <xf numFmtId="0" fontId="42" fillId="3" borderId="0" xfId="1" applyFill="1" applyProtection="1"/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6" xfId="0" applyFont="1" applyBorder="1" applyAlignment="1" applyProtection="1">
      <alignment vertical="center" wrapText="1"/>
    </xf>
    <xf numFmtId="0" fontId="0" fillId="0" borderId="25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4" fontId="21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Alignment="1" applyProtection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26" xfId="0" applyFont="1" applyFill="1" applyBorder="1" applyAlignment="1" applyProtection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5" borderId="0" xfId="0" applyFont="1" applyFill="1" applyBorder="1" applyAlignment="1" applyProtection="1">
      <alignment horizontal="left" vertical="center"/>
    </xf>
    <xf numFmtId="0" fontId="2" fillId="5" borderId="0" xfId="0" applyFont="1" applyFill="1" applyBorder="1" applyAlignment="1" applyProtection="1">
      <alignment horizontal="right" vertical="center"/>
    </xf>
    <xf numFmtId="0" fontId="0" fillId="5" borderId="6" xfId="0" applyFont="1" applyFill="1" applyBorder="1" applyAlignment="1" applyProtection="1">
      <alignment vertical="center"/>
    </xf>
    <xf numFmtId="0" fontId="29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3" xfId="0" applyFont="1" applyBorder="1" applyAlignment="1" applyProtection="1">
      <alignment horizontal="left" vertical="center"/>
    </xf>
    <xf numFmtId="0" fontId="5" fillId="0" borderId="23" xfId="0" applyFont="1" applyBorder="1" applyAlignment="1" applyProtection="1">
      <alignment vertical="center"/>
    </xf>
    <xf numFmtId="4" fontId="5" fillId="0" borderId="23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vertical="center"/>
    </xf>
    <xf numFmtId="4" fontId="6" fillId="0" borderId="23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0" fillId="0" borderId="5" xfId="0" applyFont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horizontal="center" vertical="center" wrapText="1"/>
    </xf>
    <xf numFmtId="0" fontId="2" fillId="5" borderId="21" xfId="0" applyFont="1" applyFill="1" applyBorder="1" applyAlignment="1" applyProtection="1">
      <alignment horizontal="center" vertical="center" wrapText="1"/>
    </xf>
    <xf numFmtId="0" fontId="30" fillId="5" borderId="21" xfId="0" applyFont="1" applyFill="1" applyBorder="1" applyAlignment="1" applyProtection="1">
      <alignment horizontal="center" vertical="center" wrapText="1"/>
    </xf>
    <xf numFmtId="0" fontId="2" fillId="5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1" fillId="0" borderId="0" xfId="0" applyNumberFormat="1" applyFont="1" applyAlignment="1" applyProtection="1"/>
    <xf numFmtId="166" fontId="31" fillId="0" borderId="16" xfId="0" applyNumberFormat="1" applyFont="1" applyBorder="1" applyAlignment="1" applyProtection="1"/>
    <xf numFmtId="166" fontId="31" fillId="0" borderId="17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" fontId="6" fillId="0" borderId="0" xfId="0" applyNumberFormat="1" applyFont="1" applyBorder="1" applyAlignment="1" applyProtection="1"/>
    <xf numFmtId="0" fontId="0" fillId="0" borderId="27" xfId="0" applyFont="1" applyBorder="1" applyAlignment="1" applyProtection="1">
      <alignment horizontal="center" vertical="center"/>
    </xf>
    <xf numFmtId="49" fontId="0" fillId="0" borderId="27" xfId="0" applyNumberFormat="1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center" vertical="center" wrapText="1"/>
    </xf>
    <xf numFmtId="167" fontId="0" fillId="0" borderId="27" xfId="0" applyNumberFormat="1" applyFont="1" applyBorder="1" applyAlignment="1" applyProtection="1">
      <alignment vertical="center"/>
    </xf>
    <xf numFmtId="4" fontId="0" fillId="0" borderId="27" xfId="0" applyNumberFormat="1" applyFont="1" applyBorder="1" applyAlignment="1" applyProtection="1">
      <alignment vertical="center"/>
    </xf>
    <xf numFmtId="0" fontId="1" fillId="0" borderId="27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33" fillId="0" borderId="27" xfId="0" applyFont="1" applyBorder="1" applyAlignment="1" applyProtection="1">
      <alignment horizontal="center" vertical="center"/>
    </xf>
    <xf numFmtId="49" fontId="33" fillId="0" borderId="27" xfId="0" applyNumberFormat="1" applyFont="1" applyBorder="1" applyAlignment="1" applyProtection="1">
      <alignment horizontal="left" vertical="center" wrapText="1"/>
    </xf>
    <xf numFmtId="0" fontId="33" fillId="0" borderId="27" xfId="0" applyFont="1" applyBorder="1" applyAlignment="1" applyProtection="1">
      <alignment horizontal="left" vertical="center" wrapText="1"/>
    </xf>
    <xf numFmtId="0" fontId="33" fillId="0" borderId="27" xfId="0" applyFont="1" applyBorder="1" applyAlignment="1" applyProtection="1">
      <alignment horizontal="center" vertical="center" wrapText="1"/>
    </xf>
    <xf numFmtId="167" fontId="33" fillId="0" borderId="27" xfId="0" applyNumberFormat="1" applyFont="1" applyBorder="1" applyAlignment="1" applyProtection="1">
      <alignment vertical="center"/>
    </xf>
    <xf numFmtId="4" fontId="33" fillId="0" borderId="27" xfId="0" applyNumberFormat="1" applyFont="1" applyBorder="1" applyAlignment="1" applyProtection="1">
      <alignment vertical="center"/>
    </xf>
    <xf numFmtId="0" fontId="33" fillId="0" borderId="5" xfId="0" applyFont="1" applyBorder="1" applyAlignment="1">
      <alignment vertical="center"/>
    </xf>
    <xf numFmtId="0" fontId="33" fillId="0" borderId="27" xfId="0" applyFont="1" applyBorder="1" applyAlignment="1" applyProtection="1">
      <alignment horizontal="left" vertical="center"/>
    </xf>
    <xf numFmtId="0" fontId="33" fillId="0" borderId="0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4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 wrapText="1"/>
    </xf>
    <xf numFmtId="167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34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1" fillId="0" borderId="23" xfId="0" applyFont="1" applyBorder="1" applyAlignment="1" applyProtection="1">
      <alignment horizontal="center" vertical="center"/>
    </xf>
    <xf numFmtId="166" fontId="1" fillId="0" borderId="23" xfId="0" applyNumberFormat="1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top"/>
      <protection locked="0"/>
    </xf>
    <xf numFmtId="0" fontId="35" fillId="0" borderId="28" xfId="0" applyFont="1" applyBorder="1" applyAlignment="1" applyProtection="1">
      <alignment vertical="center" wrapText="1"/>
      <protection locked="0"/>
    </xf>
    <xf numFmtId="0" fontId="35" fillId="0" borderId="29" xfId="0" applyFont="1" applyBorder="1" applyAlignment="1" applyProtection="1">
      <alignment vertical="center" wrapText="1"/>
      <protection locked="0"/>
    </xf>
    <xf numFmtId="0" fontId="35" fillId="0" borderId="30" xfId="0" applyFont="1" applyBorder="1" applyAlignment="1" applyProtection="1">
      <alignment vertical="center" wrapText="1"/>
      <protection locked="0"/>
    </xf>
    <xf numFmtId="0" fontId="35" fillId="0" borderId="31" xfId="0" applyFont="1" applyBorder="1" applyAlignment="1" applyProtection="1">
      <alignment horizontal="center" vertical="center" wrapText="1"/>
      <protection locked="0"/>
    </xf>
    <xf numFmtId="0" fontId="35" fillId="0" borderId="32" xfId="0" applyFont="1" applyBorder="1" applyAlignment="1" applyProtection="1">
      <alignment horizontal="center" vertical="center" wrapText="1"/>
      <protection locked="0"/>
    </xf>
    <xf numFmtId="0" fontId="35" fillId="0" borderId="31" xfId="0" applyFont="1" applyBorder="1" applyAlignment="1" applyProtection="1">
      <alignment vertical="center" wrapText="1"/>
      <protection locked="0"/>
    </xf>
    <xf numFmtId="0" fontId="35" fillId="0" borderId="32" xfId="0" applyFont="1" applyBorder="1" applyAlignment="1" applyProtection="1">
      <alignment vertical="center" wrapText="1"/>
      <protection locked="0"/>
    </xf>
    <xf numFmtId="0" fontId="37" fillId="0" borderId="1" xfId="0" applyFont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left" vertical="center" wrapText="1"/>
      <protection locked="0"/>
    </xf>
    <xf numFmtId="0" fontId="38" fillId="0" borderId="31" xfId="0" applyFont="1" applyBorder="1" applyAlignment="1" applyProtection="1">
      <alignment vertical="center" wrapText="1"/>
      <protection locked="0"/>
    </xf>
    <xf numFmtId="0" fontId="38" fillId="0" borderId="1" xfId="0" applyFont="1" applyBorder="1" applyAlignment="1" applyProtection="1">
      <alignment vertical="center" wrapText="1"/>
      <protection locked="0"/>
    </xf>
    <xf numFmtId="0" fontId="38" fillId="0" borderId="1" xfId="0" applyFont="1" applyBorder="1" applyAlignment="1" applyProtection="1">
      <alignment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49" fontId="38" fillId="0" borderId="1" xfId="0" applyNumberFormat="1" applyFont="1" applyBorder="1" applyAlignment="1" applyProtection="1">
      <alignment vertical="center" wrapText="1"/>
      <protection locked="0"/>
    </xf>
    <xf numFmtId="0" fontId="35" fillId="0" borderId="34" xfId="0" applyFont="1" applyBorder="1" applyAlignment="1" applyProtection="1">
      <alignment vertical="center" wrapText="1"/>
      <protection locked="0"/>
    </xf>
    <xf numFmtId="0" fontId="39" fillId="0" borderId="33" xfId="0" applyFont="1" applyBorder="1" applyAlignment="1" applyProtection="1">
      <alignment vertical="center" wrapText="1"/>
      <protection locked="0"/>
    </xf>
    <xf numFmtId="0" fontId="35" fillId="0" borderId="35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 applyProtection="1">
      <alignment vertical="top"/>
      <protection locked="0"/>
    </xf>
    <xf numFmtId="0" fontId="35" fillId="0" borderId="0" xfId="0" applyFont="1" applyAlignment="1" applyProtection="1">
      <alignment vertical="top"/>
      <protection locked="0"/>
    </xf>
    <xf numFmtId="0" fontId="35" fillId="0" borderId="28" xfId="0" applyFont="1" applyBorder="1" applyAlignment="1" applyProtection="1">
      <alignment horizontal="left" vertical="center"/>
      <protection locked="0"/>
    </xf>
    <xf numFmtId="0" fontId="35" fillId="0" borderId="29" xfId="0" applyFont="1" applyBorder="1" applyAlignment="1" applyProtection="1">
      <alignment horizontal="left" vertical="center"/>
      <protection locked="0"/>
    </xf>
    <xf numFmtId="0" fontId="35" fillId="0" borderId="30" xfId="0" applyFont="1" applyBorder="1" applyAlignment="1" applyProtection="1">
      <alignment horizontal="left" vertical="center"/>
      <protection locked="0"/>
    </xf>
    <xf numFmtId="0" fontId="35" fillId="0" borderId="31" xfId="0" applyFont="1" applyBorder="1" applyAlignment="1" applyProtection="1">
      <alignment horizontal="left" vertical="center"/>
      <protection locked="0"/>
    </xf>
    <xf numFmtId="0" fontId="35" fillId="0" borderId="32" xfId="0" applyFont="1" applyBorder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center" vertical="center"/>
      <protection locked="0"/>
    </xf>
    <xf numFmtId="0" fontId="40" fillId="0" borderId="33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0" fontId="38" fillId="0" borderId="0" xfId="0" applyFont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31" xfId="0" applyFont="1" applyBorder="1" applyAlignment="1" applyProtection="1">
      <alignment horizontal="left" vertical="center"/>
      <protection locked="0"/>
    </xf>
    <xf numFmtId="0" fontId="38" fillId="2" borderId="1" xfId="0" applyFont="1" applyFill="1" applyBorder="1" applyAlignment="1" applyProtection="1">
      <alignment horizontal="left" vertical="center"/>
      <protection locked="0"/>
    </xf>
    <xf numFmtId="0" fontId="38" fillId="2" borderId="1" xfId="0" applyFont="1" applyFill="1" applyBorder="1" applyAlignment="1" applyProtection="1">
      <alignment horizontal="center" vertical="center"/>
      <protection locked="0"/>
    </xf>
    <xf numFmtId="0" fontId="35" fillId="0" borderId="34" xfId="0" applyFont="1" applyBorder="1" applyAlignment="1" applyProtection="1">
      <alignment horizontal="left" vertical="center"/>
      <protection locked="0"/>
    </xf>
    <xf numFmtId="0" fontId="39" fillId="0" borderId="33" xfId="0" applyFont="1" applyBorder="1" applyAlignment="1" applyProtection="1">
      <alignment horizontal="left" vertical="center"/>
      <protection locked="0"/>
    </xf>
    <xf numFmtId="0" fontId="35" fillId="0" borderId="35" xfId="0" applyFont="1" applyBorder="1" applyAlignment="1" applyProtection="1">
      <alignment horizontal="left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38" fillId="0" borderId="33" xfId="0" applyFont="1" applyBorder="1" applyAlignment="1" applyProtection="1">
      <alignment horizontal="left" vertical="center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35" fillId="0" borderId="28" xfId="0" applyFont="1" applyBorder="1" applyAlignment="1" applyProtection="1">
      <alignment horizontal="left" vertical="center" wrapText="1"/>
      <protection locked="0"/>
    </xf>
    <xf numFmtId="0" fontId="35" fillId="0" borderId="29" xfId="0" applyFont="1" applyBorder="1" applyAlignment="1" applyProtection="1">
      <alignment horizontal="left" vertical="center" wrapText="1"/>
      <protection locked="0"/>
    </xf>
    <xf numFmtId="0" fontId="35" fillId="0" borderId="30" xfId="0" applyFont="1" applyBorder="1" applyAlignment="1" applyProtection="1">
      <alignment horizontal="left" vertical="center" wrapText="1"/>
      <protection locked="0"/>
    </xf>
    <xf numFmtId="0" fontId="35" fillId="0" borderId="31" xfId="0" applyFont="1" applyBorder="1" applyAlignment="1" applyProtection="1">
      <alignment horizontal="left" vertical="center" wrapText="1"/>
      <protection locked="0"/>
    </xf>
    <xf numFmtId="0" fontId="35" fillId="0" borderId="32" xfId="0" applyFont="1" applyBorder="1" applyAlignment="1" applyProtection="1">
      <alignment horizontal="left" vertical="center" wrapText="1"/>
      <protection locked="0"/>
    </xf>
    <xf numFmtId="0" fontId="40" fillId="0" borderId="31" xfId="0" applyFont="1" applyBorder="1" applyAlignment="1" applyProtection="1">
      <alignment horizontal="left" vertical="center" wrapText="1"/>
      <protection locked="0"/>
    </xf>
    <xf numFmtId="0" fontId="40" fillId="0" borderId="32" xfId="0" applyFont="1" applyBorder="1" applyAlignment="1" applyProtection="1">
      <alignment horizontal="left" vertical="center" wrapText="1"/>
      <protection locked="0"/>
    </xf>
    <xf numFmtId="0" fontId="38" fillId="0" borderId="31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/>
      <protection locked="0"/>
    </xf>
    <xf numFmtId="0" fontId="38" fillId="0" borderId="34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38" fillId="0" borderId="35" xfId="0" applyFont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left" vertical="top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0" fontId="38" fillId="0" borderId="34" xfId="0" applyFont="1" applyBorder="1" applyAlignment="1" applyProtection="1">
      <alignment horizontal="left" vertical="center"/>
      <protection locked="0"/>
    </xf>
    <xf numFmtId="0" fontId="38" fillId="0" borderId="35" xfId="0" applyFont="1" applyBorder="1" applyAlignment="1" applyProtection="1">
      <alignment horizontal="left" vertical="center"/>
      <protection locked="0"/>
    </xf>
    <xf numFmtId="0" fontId="40" fillId="0" borderId="0" xfId="0" applyFont="1" applyAlignment="1" applyProtection="1">
      <alignment vertical="center"/>
      <protection locked="0"/>
    </xf>
    <xf numFmtId="0" fontId="37" fillId="0" borderId="1" xfId="0" applyFont="1" applyBorder="1" applyAlignment="1" applyProtection="1">
      <alignment vertical="center"/>
      <protection locked="0"/>
    </xf>
    <xf numFmtId="0" fontId="40" fillId="0" borderId="33" xfId="0" applyFont="1" applyBorder="1" applyAlignment="1" applyProtection="1">
      <alignment vertical="center"/>
      <protection locked="0"/>
    </xf>
    <xf numFmtId="0" fontId="37" fillId="0" borderId="33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38" fillId="0" borderId="1" xfId="0" applyNumberFormat="1" applyFont="1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vertical="top"/>
      <protection locked="0"/>
    </xf>
    <xf numFmtId="0" fontId="37" fillId="0" borderId="33" xfId="0" applyFont="1" applyBorder="1" applyAlignment="1" applyProtection="1">
      <alignment horizontal="left"/>
      <protection locked="0"/>
    </xf>
    <xf numFmtId="0" fontId="40" fillId="0" borderId="33" xfId="0" applyFont="1" applyBorder="1" applyAlignment="1" applyProtection="1">
      <protection locked="0"/>
    </xf>
    <xf numFmtId="0" fontId="35" fillId="0" borderId="31" xfId="0" applyFont="1" applyBorder="1" applyAlignment="1" applyProtection="1">
      <alignment vertical="top"/>
      <protection locked="0"/>
    </xf>
    <xf numFmtId="0" fontId="35" fillId="0" borderId="32" xfId="0" applyFont="1" applyBorder="1" applyAlignment="1" applyProtection="1">
      <alignment vertical="top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top"/>
      <protection locked="0"/>
    </xf>
    <xf numFmtId="0" fontId="35" fillId="0" borderId="34" xfId="0" applyFont="1" applyBorder="1" applyAlignment="1" applyProtection="1">
      <alignment vertical="top"/>
      <protection locked="0"/>
    </xf>
    <xf numFmtId="0" fontId="35" fillId="0" borderId="33" xfId="0" applyFont="1" applyBorder="1" applyAlignment="1" applyProtection="1">
      <alignment vertical="top"/>
      <protection locked="0"/>
    </xf>
    <xf numFmtId="0" fontId="35" fillId="0" borderId="35" xfId="0" applyFont="1" applyBorder="1" applyAlignment="1" applyProtection="1">
      <alignment vertical="top"/>
      <protection locked="0"/>
    </xf>
    <xf numFmtId="0" fontId="0" fillId="0" borderId="0" xfId="0"/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1" fillId="0" borderId="0" xfId="0" applyFont="1" applyBorder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8" fillId="3" borderId="0" xfId="1" applyFont="1" applyFill="1" applyAlignment="1" applyProtection="1">
      <alignment vertical="center"/>
    </xf>
    <xf numFmtId="0" fontId="16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27" xfId="0" applyBorder="1" applyAlignment="1" applyProtection="1">
      <alignment horizontal="left" vertical="center" wrapText="1"/>
    </xf>
    <xf numFmtId="0" fontId="7" fillId="0" borderId="1" xfId="0" applyFont="1" applyBorder="1" applyAlignment="1" applyProtection="1"/>
    <xf numFmtId="166" fontId="7" fillId="0" borderId="1" xfId="0" applyNumberFormat="1" applyFont="1" applyBorder="1" applyAlignment="1" applyProtection="1"/>
    <xf numFmtId="0" fontId="0" fillId="0" borderId="27" xfId="0" applyBorder="1" applyAlignment="1" applyProtection="1">
      <alignment horizontal="center" vertical="center" wrapText="1"/>
    </xf>
    <xf numFmtId="0" fontId="44" fillId="0" borderId="27" xfId="0" applyFont="1" applyBorder="1" applyAlignment="1" applyProtection="1">
      <alignment horizontal="left" vertical="center" wrapText="1"/>
    </xf>
    <xf numFmtId="0" fontId="45" fillId="0" borderId="27" xfId="0" applyFont="1" applyBorder="1" applyAlignment="1" applyProtection="1">
      <alignment horizontal="center" vertical="center"/>
    </xf>
    <xf numFmtId="49" fontId="45" fillId="0" borderId="27" xfId="0" applyNumberFormat="1" applyFont="1" applyBorder="1" applyAlignment="1" applyProtection="1">
      <alignment horizontal="left" vertical="center" wrapText="1"/>
    </xf>
    <xf numFmtId="0" fontId="45" fillId="0" borderId="27" xfId="0" applyFont="1" applyBorder="1" applyAlignment="1" applyProtection="1">
      <alignment horizontal="left" vertical="center" wrapText="1"/>
    </xf>
    <xf numFmtId="0" fontId="45" fillId="0" borderId="27" xfId="0" applyFont="1" applyBorder="1" applyAlignment="1" applyProtection="1">
      <alignment horizontal="center" vertical="center" wrapText="1"/>
    </xf>
    <xf numFmtId="167" fontId="45" fillId="0" borderId="27" xfId="0" applyNumberFormat="1" applyFont="1" applyBorder="1" applyAlignment="1" applyProtection="1">
      <alignment vertical="center"/>
    </xf>
    <xf numFmtId="4" fontId="45" fillId="0" borderId="27" xfId="0" applyNumberFormat="1" applyFont="1" applyBorder="1" applyAlignment="1" applyProtection="1">
      <alignment vertical="center"/>
    </xf>
    <xf numFmtId="0" fontId="46" fillId="0" borderId="27" xfId="0" applyFont="1" applyBorder="1" applyAlignment="1" applyProtection="1">
      <alignment horizontal="left" vertical="center" wrapText="1"/>
    </xf>
    <xf numFmtId="0" fontId="47" fillId="0" borderId="0" xfId="0" applyFont="1" applyBorder="1" applyAlignment="1" applyProtection="1">
      <alignment horizontal="left" vertical="center" wrapText="1"/>
    </xf>
    <xf numFmtId="0" fontId="48" fillId="0" borderId="0" xfId="0" applyFont="1" applyBorder="1" applyAlignment="1" applyProtection="1">
      <alignment horizontal="left"/>
    </xf>
    <xf numFmtId="14" fontId="2" fillId="0" borderId="0" xfId="0" applyNumberFormat="1" applyFont="1" applyBorder="1" applyAlignment="1" applyProtection="1">
      <alignment horizontal="left" vertical="center"/>
    </xf>
    <xf numFmtId="0" fontId="0" fillId="0" borderId="0" xfId="0" applyFont="1" applyAlignment="1" applyProtection="1"/>
    <xf numFmtId="0" fontId="0" fillId="0" borderId="0" xfId="0" applyFont="1" applyBorder="1" applyAlignment="1" applyProtection="1">
      <alignment horizontal="left"/>
    </xf>
    <xf numFmtId="0" fontId="51" fillId="0" borderId="0" xfId="0" applyFont="1" applyBorder="1" applyAlignment="1" applyProtection="1">
      <alignment horizontal="left"/>
    </xf>
    <xf numFmtId="4" fontId="51" fillId="0" borderId="0" xfId="0" applyNumberFormat="1" applyFont="1" applyBorder="1" applyAlignment="1" applyProtection="1"/>
    <xf numFmtId="4" fontId="27" fillId="0" borderId="1" xfId="0" applyNumberFormat="1" applyFont="1" applyBorder="1" applyAlignment="1" applyProtection="1">
      <alignment vertical="center"/>
    </xf>
    <xf numFmtId="166" fontId="27" fillId="0" borderId="1" xfId="0" applyNumberFormat="1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49" fillId="0" borderId="1" xfId="0" applyFont="1" applyBorder="1" applyAlignment="1" applyProtection="1">
      <alignment horizontal="left" vertical="center" wrapText="1"/>
    </xf>
    <xf numFmtId="0" fontId="24" fillId="0" borderId="1" xfId="0" applyFont="1" applyBorder="1" applyAlignment="1" applyProtection="1">
      <alignment horizontal="left" vertical="center" wrapText="1"/>
    </xf>
    <xf numFmtId="0" fontId="0" fillId="0" borderId="33" xfId="0" applyFont="1" applyBorder="1" applyAlignment="1" applyProtection="1">
      <alignment vertical="center"/>
    </xf>
    <xf numFmtId="0" fontId="0" fillId="0" borderId="1" xfId="0" applyBorder="1"/>
    <xf numFmtId="0" fontId="49" fillId="0" borderId="0" xfId="0" applyFont="1" applyAlignment="1" applyProtection="1">
      <alignment vertical="center" wrapText="1"/>
    </xf>
    <xf numFmtId="0" fontId="24" fillId="0" borderId="0" xfId="0" applyFont="1" applyAlignment="1" applyProtection="1">
      <alignment vertical="center" wrapText="1"/>
    </xf>
    <xf numFmtId="0" fontId="52" fillId="0" borderId="0" xfId="0" applyFont="1" applyBorder="1" applyAlignment="1" applyProtection="1">
      <alignment vertical="center"/>
    </xf>
    <xf numFmtId="0" fontId="7" fillId="0" borderId="0" xfId="0" applyFont="1" applyAlignment="1" applyProtection="1">
      <alignment wrapText="1"/>
    </xf>
    <xf numFmtId="0" fontId="0" fillId="0" borderId="31" xfId="0" applyBorder="1" applyAlignment="1">
      <alignment vertical="center"/>
    </xf>
    <xf numFmtId="0" fontId="0" fillId="0" borderId="31" xfId="0" applyBorder="1"/>
    <xf numFmtId="0" fontId="0" fillId="0" borderId="34" xfId="0" applyBorder="1"/>
    <xf numFmtId="0" fontId="6" fillId="0" borderId="31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/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center" wrapText="1"/>
    </xf>
    <xf numFmtId="4" fontId="17" fillId="0" borderId="8" xfId="0" applyNumberFormat="1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left"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right" vertical="center"/>
    </xf>
    <xf numFmtId="0" fontId="3" fillId="4" borderId="10" xfId="0" applyFont="1" applyFill="1" applyBorder="1" applyAlignment="1" applyProtection="1">
      <alignment horizontal="left" vertical="center"/>
    </xf>
    <xf numFmtId="0" fontId="0" fillId="4" borderId="10" xfId="0" applyFont="1" applyFill="1" applyBorder="1" applyAlignment="1" applyProtection="1">
      <alignment vertical="center"/>
    </xf>
    <xf numFmtId="4" fontId="3" fillId="4" borderId="10" xfId="0" applyNumberFormat="1" applyFont="1" applyFill="1" applyBorder="1" applyAlignment="1" applyProtection="1">
      <alignment vertical="center"/>
    </xf>
    <xf numFmtId="0" fontId="0" fillId="4" borderId="11" xfId="0" applyFont="1" applyFill="1" applyBorder="1" applyAlignment="1" applyProtection="1">
      <alignment vertical="center"/>
    </xf>
    <xf numFmtId="0" fontId="52" fillId="0" borderId="0" xfId="0" applyFont="1" applyBorder="1" applyAlignment="1" applyProtection="1">
      <alignment horizontal="left" vertical="center"/>
    </xf>
    <xf numFmtId="0" fontId="49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 wrapText="1"/>
    </xf>
    <xf numFmtId="4" fontId="25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/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4" fontId="21" fillId="0" borderId="0" xfId="0" applyNumberFormat="1" applyFont="1" applyAlignment="1" applyProtection="1">
      <alignment horizontal="right" vertical="center"/>
    </xf>
    <xf numFmtId="0" fontId="25" fillId="0" borderId="0" xfId="0" applyFont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8" fillId="3" borderId="0" xfId="1" applyFont="1" applyFill="1" applyAlignment="1" applyProtection="1">
      <alignment vertical="center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/>
    </xf>
    <xf numFmtId="0" fontId="50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 wrapText="1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left" vertical="top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 wrapText="1"/>
      <protection locked="0"/>
    </xf>
    <xf numFmtId="49" fontId="38" fillId="0" borderId="1" xfId="0" applyNumberFormat="1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7" fillId="0" borderId="33" xfId="0" applyFont="1" applyBorder="1" applyAlignment="1" applyProtection="1">
      <alignment horizontal="left"/>
      <protection locked="0"/>
    </xf>
    <xf numFmtId="0" fontId="37" fillId="0" borderId="33" xfId="0" applyFont="1" applyBorder="1" applyAlignment="1" applyProtection="1">
      <alignment horizontal="left" wrapText="1"/>
      <protection locked="0"/>
    </xf>
    <xf numFmtId="0" fontId="0" fillId="0" borderId="2" xfId="0" applyBorder="1"/>
    <xf numFmtId="0" fontId="0" fillId="0" borderId="5" xfId="0" applyBorder="1"/>
    <xf numFmtId="0" fontId="0" fillId="0" borderId="12" xfId="0" applyBorder="1"/>
    <xf numFmtId="0" fontId="0" fillId="0" borderId="20" xfId="0" applyFont="1" applyBorder="1" applyAlignment="1" applyProtection="1">
      <alignment horizontal="left" vertical="center" wrapText="1"/>
    </xf>
    <xf numFmtId="0" fontId="33" fillId="0" borderId="20" xfId="0" applyFont="1" applyBorder="1" applyAlignment="1" applyProtection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CM58"/>
  <sheetViews>
    <sheetView showGridLines="0" tabSelected="1" workbookViewId="0">
      <pane ySplit="1" topLeftCell="A2" activePane="bottomLeft" state="frozen"/>
      <selection activeCell="F42" sqref="F42"/>
      <selection pane="bottomLeft" activeCell="C2" sqref="C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6" width="2.6640625" customWidth="1"/>
    <col min="7" max="7" width="5.5" customWidth="1"/>
    <col min="8" max="8" width="30.6640625" customWidth="1"/>
    <col min="9" max="31" width="2.6640625" customWidth="1"/>
    <col min="32" max="32" width="4.6640625" customWidth="1"/>
    <col min="33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3" t="s">
        <v>0</v>
      </c>
      <c r="B1" s="14"/>
      <c r="C1" s="14"/>
      <c r="D1" s="15" t="s">
        <v>1</v>
      </c>
      <c r="E1" s="14"/>
      <c r="F1" s="14"/>
      <c r="G1" s="14"/>
      <c r="H1" s="14"/>
      <c r="I1" s="14"/>
      <c r="J1" s="14"/>
      <c r="K1" s="16" t="s">
        <v>2</v>
      </c>
      <c r="L1" s="16"/>
      <c r="M1" s="16"/>
      <c r="N1" s="16"/>
      <c r="O1" s="16"/>
      <c r="P1" s="16"/>
      <c r="Q1" s="16"/>
      <c r="R1" s="16"/>
      <c r="S1" s="16"/>
      <c r="T1" s="14"/>
      <c r="U1" s="14"/>
      <c r="V1" s="14"/>
      <c r="W1" s="16" t="s">
        <v>3</v>
      </c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7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 t="s">
        <v>4</v>
      </c>
      <c r="BB1" s="19" t="s">
        <v>5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T1" s="20" t="s">
        <v>6</v>
      </c>
      <c r="BU1" s="20" t="s">
        <v>6</v>
      </c>
      <c r="BV1" s="20" t="s">
        <v>7</v>
      </c>
    </row>
    <row r="2" spans="1:74" ht="36.950000000000003" customHeight="1"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354"/>
      <c r="BE2" s="354"/>
      <c r="BS2" s="21" t="s">
        <v>8</v>
      </c>
      <c r="BT2" s="21" t="s">
        <v>9</v>
      </c>
    </row>
    <row r="3" spans="1:74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4"/>
      <c r="BS3" s="21" t="s">
        <v>8</v>
      </c>
      <c r="BT3" s="21" t="s">
        <v>10</v>
      </c>
    </row>
    <row r="4" spans="1:74" ht="36.950000000000003" customHeight="1">
      <c r="B4" s="25"/>
      <c r="C4" s="26"/>
      <c r="D4" s="27" t="s">
        <v>11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S4" s="29" t="s">
        <v>12</v>
      </c>
      <c r="BS4" s="21" t="s">
        <v>13</v>
      </c>
    </row>
    <row r="5" spans="1:74" ht="14.45" customHeight="1">
      <c r="B5" s="25"/>
      <c r="C5" s="26"/>
      <c r="D5" s="30" t="s">
        <v>14</v>
      </c>
      <c r="E5" s="26"/>
      <c r="F5" s="26"/>
      <c r="G5" s="26"/>
      <c r="H5" s="26"/>
      <c r="I5" s="26"/>
      <c r="J5" s="26"/>
      <c r="K5" s="330" t="s">
        <v>15</v>
      </c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26"/>
      <c r="AQ5" s="28"/>
      <c r="BS5" s="21" t="s">
        <v>8</v>
      </c>
    </row>
    <row r="6" spans="1:74" ht="36.950000000000003" customHeight="1">
      <c r="B6" s="25"/>
      <c r="C6" s="26"/>
      <c r="D6" s="32" t="s">
        <v>16</v>
      </c>
      <c r="E6" s="26"/>
      <c r="F6" s="26"/>
      <c r="G6" s="26"/>
      <c r="H6" s="26"/>
      <c r="I6" s="26"/>
      <c r="J6" s="26"/>
      <c r="K6" s="332" t="s">
        <v>992</v>
      </c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  <c r="AL6" s="331"/>
      <c r="AM6" s="331"/>
      <c r="AN6" s="331"/>
      <c r="AO6" s="331"/>
      <c r="AP6" s="26"/>
      <c r="AQ6" s="28"/>
      <c r="BS6" s="21" t="s">
        <v>8</v>
      </c>
    </row>
    <row r="7" spans="1:74" ht="14.45" customHeight="1">
      <c r="B7" s="25"/>
      <c r="C7" s="26"/>
      <c r="D7" s="33" t="s">
        <v>17</v>
      </c>
      <c r="E7" s="26"/>
      <c r="F7" s="26"/>
      <c r="G7" s="26"/>
      <c r="H7" s="26"/>
      <c r="I7" s="26"/>
      <c r="J7" s="26"/>
      <c r="K7" s="31" t="s">
        <v>18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33" t="s">
        <v>19</v>
      </c>
      <c r="AL7" s="26"/>
      <c r="AM7" s="26"/>
      <c r="AN7" s="31" t="s">
        <v>18</v>
      </c>
      <c r="AO7" s="26"/>
      <c r="AP7" s="26"/>
      <c r="AQ7" s="28"/>
      <c r="BS7" s="21" t="s">
        <v>8</v>
      </c>
    </row>
    <row r="8" spans="1:74" ht="14.45" customHeight="1">
      <c r="B8" s="25"/>
      <c r="C8" s="26"/>
      <c r="D8" s="33" t="s">
        <v>20</v>
      </c>
      <c r="E8" s="26"/>
      <c r="F8" s="26"/>
      <c r="G8" s="26"/>
      <c r="H8" s="26"/>
      <c r="I8" s="26"/>
      <c r="J8" s="26"/>
      <c r="K8" s="31" t="s">
        <v>21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33" t="s">
        <v>22</v>
      </c>
      <c r="AL8" s="26"/>
      <c r="AM8" s="26"/>
      <c r="AN8" s="306">
        <v>43116</v>
      </c>
      <c r="AO8" s="26"/>
      <c r="AP8" s="26"/>
      <c r="AQ8" s="28"/>
      <c r="BS8" s="21" t="s">
        <v>8</v>
      </c>
    </row>
    <row r="9" spans="1:74" ht="14.45" customHeight="1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8"/>
      <c r="BS9" s="21" t="s">
        <v>8</v>
      </c>
    </row>
    <row r="10" spans="1:74" ht="14.45" customHeight="1">
      <c r="B10" s="25"/>
      <c r="C10" s="26"/>
      <c r="D10" s="33" t="s">
        <v>23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33" t="s">
        <v>24</v>
      </c>
      <c r="AL10" s="26"/>
      <c r="AM10" s="26"/>
      <c r="AN10" s="31" t="s">
        <v>25</v>
      </c>
      <c r="AO10" s="26"/>
      <c r="AP10" s="26"/>
      <c r="AQ10" s="28"/>
      <c r="BS10" s="21" t="s">
        <v>8</v>
      </c>
    </row>
    <row r="11" spans="1:74" ht="18.399999999999999" customHeight="1">
      <c r="B11" s="25"/>
      <c r="C11" s="26"/>
      <c r="D11" s="26"/>
      <c r="E11" s="31" t="s">
        <v>26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33" t="s">
        <v>27</v>
      </c>
      <c r="AL11" s="26"/>
      <c r="AM11" s="26"/>
      <c r="AN11" s="31" t="s">
        <v>18</v>
      </c>
      <c r="AO11" s="26"/>
      <c r="AP11" s="26"/>
      <c r="AQ11" s="28"/>
      <c r="BS11" s="21" t="s">
        <v>8</v>
      </c>
    </row>
    <row r="12" spans="1:74" ht="6.95" customHeight="1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8"/>
      <c r="BS12" s="21" t="s">
        <v>8</v>
      </c>
    </row>
    <row r="13" spans="1:74" ht="14.45" customHeight="1">
      <c r="B13" s="25"/>
      <c r="C13" s="26"/>
      <c r="D13" s="33" t="s">
        <v>28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33" t="s">
        <v>24</v>
      </c>
      <c r="AL13" s="26"/>
      <c r="AM13" s="26"/>
      <c r="AN13" s="31" t="s">
        <v>18</v>
      </c>
      <c r="AO13" s="26"/>
      <c r="AP13" s="26"/>
      <c r="AQ13" s="28"/>
      <c r="BS13" s="21" t="s">
        <v>8</v>
      </c>
    </row>
    <row r="14" spans="1:74" ht="15">
      <c r="B14" s="25"/>
      <c r="C14" s="26"/>
      <c r="D14" s="26"/>
      <c r="E14" s="31" t="s">
        <v>29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33" t="s">
        <v>27</v>
      </c>
      <c r="AL14" s="26"/>
      <c r="AM14" s="26"/>
      <c r="AN14" s="31" t="s">
        <v>18</v>
      </c>
      <c r="AO14" s="26"/>
      <c r="AP14" s="26"/>
      <c r="AQ14" s="28"/>
      <c r="BS14" s="21" t="s">
        <v>8</v>
      </c>
    </row>
    <row r="15" spans="1:74" ht="6.95" customHeight="1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8"/>
      <c r="BS15" s="21" t="s">
        <v>6</v>
      </c>
    </row>
    <row r="16" spans="1:74" ht="14.45" customHeight="1">
      <c r="B16" s="25"/>
      <c r="C16" s="26"/>
      <c r="D16" s="33" t="s">
        <v>30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33" t="s">
        <v>24</v>
      </c>
      <c r="AL16" s="26"/>
      <c r="AM16" s="26"/>
      <c r="AN16" s="31" t="s">
        <v>31</v>
      </c>
      <c r="AO16" s="26"/>
      <c r="AP16" s="26"/>
      <c r="AQ16" s="28"/>
      <c r="BS16" s="21" t="s">
        <v>6</v>
      </c>
    </row>
    <row r="17" spans="2:71" ht="18.399999999999999" customHeight="1">
      <c r="B17" s="25"/>
      <c r="C17" s="26"/>
      <c r="D17" s="26"/>
      <c r="E17" s="31" t="s">
        <v>32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33" t="s">
        <v>27</v>
      </c>
      <c r="AL17" s="26"/>
      <c r="AM17" s="26"/>
      <c r="AN17" s="31" t="s">
        <v>18</v>
      </c>
      <c r="AO17" s="26"/>
      <c r="AP17" s="26"/>
      <c r="AQ17" s="28"/>
      <c r="BS17" s="21" t="s">
        <v>33</v>
      </c>
    </row>
    <row r="18" spans="2:71" ht="6.95" customHeight="1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8"/>
      <c r="BS18" s="21" t="s">
        <v>8</v>
      </c>
    </row>
    <row r="19" spans="2:71" ht="14.45" customHeight="1">
      <c r="B19" s="25"/>
      <c r="C19" s="26"/>
      <c r="D19" s="33" t="s">
        <v>34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8"/>
      <c r="BS19" s="21" t="s">
        <v>8</v>
      </c>
    </row>
    <row r="20" spans="2:71" ht="22.5" customHeight="1">
      <c r="B20" s="25"/>
      <c r="C20" s="26"/>
      <c r="D20" s="26"/>
      <c r="E20" s="333" t="s">
        <v>18</v>
      </c>
      <c r="F20" s="333"/>
      <c r="G20" s="333"/>
      <c r="H20" s="333"/>
      <c r="I20" s="333"/>
      <c r="J20" s="333"/>
      <c r="K20" s="333"/>
      <c r="L20" s="333"/>
      <c r="M20" s="333"/>
      <c r="N20" s="333"/>
      <c r="O20" s="333"/>
      <c r="P20" s="333"/>
      <c r="Q20" s="333"/>
      <c r="R20" s="333"/>
      <c r="S20" s="333"/>
      <c r="T20" s="333"/>
      <c r="U20" s="333"/>
      <c r="V20" s="333"/>
      <c r="W20" s="333"/>
      <c r="X20" s="333"/>
      <c r="Y20" s="333"/>
      <c r="Z20" s="333"/>
      <c r="AA20" s="333"/>
      <c r="AB20" s="333"/>
      <c r="AC20" s="333"/>
      <c r="AD20" s="333"/>
      <c r="AE20" s="333"/>
      <c r="AF20" s="333"/>
      <c r="AG20" s="333"/>
      <c r="AH20" s="333"/>
      <c r="AI20" s="333"/>
      <c r="AJ20" s="333"/>
      <c r="AK20" s="333"/>
      <c r="AL20" s="333"/>
      <c r="AM20" s="333"/>
      <c r="AN20" s="333"/>
      <c r="AO20" s="26"/>
      <c r="AP20" s="26"/>
      <c r="AQ20" s="28"/>
      <c r="BS20" s="21" t="s">
        <v>33</v>
      </c>
    </row>
    <row r="21" spans="2:71" ht="6.95" customHeight="1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8"/>
    </row>
    <row r="22" spans="2:71" ht="6.95" customHeight="1">
      <c r="B22" s="25"/>
      <c r="C22" s="26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26"/>
      <c r="AQ22" s="28"/>
    </row>
    <row r="23" spans="2:71" s="1" customFormat="1" ht="25.9" customHeight="1">
      <c r="B23" s="35"/>
      <c r="C23" s="36"/>
      <c r="D23" s="37" t="s">
        <v>35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34">
        <f>ROUND(AG51,3)</f>
        <v>0</v>
      </c>
      <c r="AL23" s="335"/>
      <c r="AM23" s="335"/>
      <c r="AN23" s="335"/>
      <c r="AO23" s="335"/>
      <c r="AP23" s="36"/>
      <c r="AQ23" s="39"/>
    </row>
    <row r="24" spans="2:71" s="1" customFormat="1" ht="16.5" customHeight="1"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9"/>
    </row>
    <row r="25" spans="2:71" s="1" customFormat="1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36" t="s">
        <v>36</v>
      </c>
      <c r="M25" s="336"/>
      <c r="N25" s="336"/>
      <c r="O25" s="336"/>
      <c r="P25" s="36"/>
      <c r="Q25" s="36"/>
      <c r="R25" s="36"/>
      <c r="S25" s="36"/>
      <c r="T25" s="36"/>
      <c r="U25" s="36"/>
      <c r="V25" s="36"/>
      <c r="W25" s="336" t="s">
        <v>37</v>
      </c>
      <c r="X25" s="336"/>
      <c r="Y25" s="336"/>
      <c r="Z25" s="336"/>
      <c r="AA25" s="336"/>
      <c r="AB25" s="336"/>
      <c r="AC25" s="336"/>
      <c r="AD25" s="336"/>
      <c r="AE25" s="336"/>
      <c r="AF25" s="36"/>
      <c r="AG25" s="36"/>
      <c r="AH25" s="36"/>
      <c r="AI25" s="36"/>
      <c r="AJ25" s="36"/>
      <c r="AK25" s="336" t="s">
        <v>38</v>
      </c>
      <c r="AL25" s="336"/>
      <c r="AM25" s="336"/>
      <c r="AN25" s="336"/>
      <c r="AO25" s="336"/>
      <c r="AP25" s="36"/>
      <c r="AQ25" s="39"/>
    </row>
    <row r="26" spans="2:71" s="2" customFormat="1" ht="14.45" customHeight="1">
      <c r="B26" s="41"/>
      <c r="C26" s="42"/>
      <c r="D26" s="43" t="s">
        <v>39</v>
      </c>
      <c r="E26" s="42"/>
      <c r="F26" s="43" t="s">
        <v>40</v>
      </c>
      <c r="G26" s="42"/>
      <c r="H26" s="42"/>
      <c r="I26" s="42"/>
      <c r="J26" s="42"/>
      <c r="K26" s="42"/>
      <c r="L26" s="337">
        <v>0.21</v>
      </c>
      <c r="M26" s="338"/>
      <c r="N26" s="338"/>
      <c r="O26" s="338"/>
      <c r="P26" s="42"/>
      <c r="Q26" s="42"/>
      <c r="R26" s="42"/>
      <c r="S26" s="42"/>
      <c r="T26" s="42"/>
      <c r="U26" s="42"/>
      <c r="V26" s="42"/>
      <c r="W26" s="339">
        <f>ROUND(AG51,2)</f>
        <v>0</v>
      </c>
      <c r="X26" s="338"/>
      <c r="Y26" s="338"/>
      <c r="Z26" s="338"/>
      <c r="AA26" s="338"/>
      <c r="AB26" s="338"/>
      <c r="AC26" s="338"/>
      <c r="AD26" s="338"/>
      <c r="AE26" s="338"/>
      <c r="AF26" s="42"/>
      <c r="AG26" s="42"/>
      <c r="AH26" s="42"/>
      <c r="AI26" s="42"/>
      <c r="AJ26" s="42"/>
      <c r="AK26" s="339">
        <f>W26*0.21</f>
        <v>0</v>
      </c>
      <c r="AL26" s="338"/>
      <c r="AM26" s="338"/>
      <c r="AN26" s="338"/>
      <c r="AO26" s="338"/>
      <c r="AP26" s="42"/>
      <c r="AQ26" s="44"/>
    </row>
    <row r="27" spans="2:71" s="2" customFormat="1" ht="14.45" customHeight="1">
      <c r="B27" s="41"/>
      <c r="C27" s="42"/>
      <c r="D27" s="42"/>
      <c r="E27" s="42"/>
      <c r="F27" s="43" t="s">
        <v>41</v>
      </c>
      <c r="G27" s="42"/>
      <c r="H27" s="42"/>
      <c r="I27" s="42"/>
      <c r="J27" s="42"/>
      <c r="K27" s="42"/>
      <c r="L27" s="337">
        <v>0.15</v>
      </c>
      <c r="M27" s="338"/>
      <c r="N27" s="338"/>
      <c r="O27" s="338"/>
      <c r="P27" s="42"/>
      <c r="Q27" s="42"/>
      <c r="R27" s="42"/>
      <c r="S27" s="42"/>
      <c r="T27" s="42"/>
      <c r="U27" s="42"/>
      <c r="V27" s="42"/>
      <c r="W27" s="339">
        <f>ROUND(BA51,2)</f>
        <v>0</v>
      </c>
      <c r="X27" s="338"/>
      <c r="Y27" s="338"/>
      <c r="Z27" s="338"/>
      <c r="AA27" s="338"/>
      <c r="AB27" s="338"/>
      <c r="AC27" s="338"/>
      <c r="AD27" s="338"/>
      <c r="AE27" s="338"/>
      <c r="AF27" s="42"/>
      <c r="AG27" s="42"/>
      <c r="AH27" s="42"/>
      <c r="AI27" s="42"/>
      <c r="AJ27" s="42"/>
      <c r="AK27" s="339">
        <f>ROUND(AW51,2)</f>
        <v>0</v>
      </c>
      <c r="AL27" s="338"/>
      <c r="AM27" s="338"/>
      <c r="AN27" s="338"/>
      <c r="AO27" s="338"/>
      <c r="AP27" s="42"/>
      <c r="AQ27" s="44"/>
    </row>
    <row r="28" spans="2:71" s="2" customFormat="1" ht="14.45" hidden="1" customHeight="1">
      <c r="B28" s="41"/>
      <c r="C28" s="42"/>
      <c r="D28" s="42"/>
      <c r="E28" s="42"/>
      <c r="F28" s="43" t="s">
        <v>42</v>
      </c>
      <c r="G28" s="42"/>
      <c r="H28" s="42"/>
      <c r="I28" s="42"/>
      <c r="J28" s="42"/>
      <c r="K28" s="42"/>
      <c r="L28" s="337">
        <v>0.21</v>
      </c>
      <c r="M28" s="338"/>
      <c r="N28" s="338"/>
      <c r="O28" s="338"/>
      <c r="P28" s="42"/>
      <c r="Q28" s="42"/>
      <c r="R28" s="42"/>
      <c r="S28" s="42"/>
      <c r="T28" s="42"/>
      <c r="U28" s="42"/>
      <c r="V28" s="42"/>
      <c r="W28" s="339">
        <f>ROUND(BB51,2)</f>
        <v>0</v>
      </c>
      <c r="X28" s="338"/>
      <c r="Y28" s="338"/>
      <c r="Z28" s="338"/>
      <c r="AA28" s="338"/>
      <c r="AB28" s="338"/>
      <c r="AC28" s="338"/>
      <c r="AD28" s="338"/>
      <c r="AE28" s="338"/>
      <c r="AF28" s="42"/>
      <c r="AG28" s="42"/>
      <c r="AH28" s="42"/>
      <c r="AI28" s="42"/>
      <c r="AJ28" s="42"/>
      <c r="AK28" s="339">
        <v>0</v>
      </c>
      <c r="AL28" s="338"/>
      <c r="AM28" s="338"/>
      <c r="AN28" s="338"/>
      <c r="AO28" s="338"/>
      <c r="AP28" s="42"/>
      <c r="AQ28" s="44"/>
    </row>
    <row r="29" spans="2:71" s="2" customFormat="1" ht="14.45" hidden="1" customHeight="1">
      <c r="B29" s="41"/>
      <c r="C29" s="42"/>
      <c r="D29" s="42"/>
      <c r="E29" s="42"/>
      <c r="F29" s="43" t="s">
        <v>43</v>
      </c>
      <c r="G29" s="42"/>
      <c r="H29" s="42"/>
      <c r="I29" s="42"/>
      <c r="J29" s="42"/>
      <c r="K29" s="42"/>
      <c r="L29" s="337">
        <v>0.15</v>
      </c>
      <c r="M29" s="338"/>
      <c r="N29" s="338"/>
      <c r="O29" s="338"/>
      <c r="P29" s="42"/>
      <c r="Q29" s="42"/>
      <c r="R29" s="42"/>
      <c r="S29" s="42"/>
      <c r="T29" s="42"/>
      <c r="U29" s="42"/>
      <c r="V29" s="42"/>
      <c r="W29" s="339">
        <f>ROUND(BC51,2)</f>
        <v>0</v>
      </c>
      <c r="X29" s="338"/>
      <c r="Y29" s="338"/>
      <c r="Z29" s="338"/>
      <c r="AA29" s="338"/>
      <c r="AB29" s="338"/>
      <c r="AC29" s="338"/>
      <c r="AD29" s="338"/>
      <c r="AE29" s="338"/>
      <c r="AF29" s="42"/>
      <c r="AG29" s="42"/>
      <c r="AH29" s="42"/>
      <c r="AI29" s="42"/>
      <c r="AJ29" s="42"/>
      <c r="AK29" s="339">
        <v>0</v>
      </c>
      <c r="AL29" s="338"/>
      <c r="AM29" s="338"/>
      <c r="AN29" s="338"/>
      <c r="AO29" s="338"/>
      <c r="AP29" s="42"/>
      <c r="AQ29" s="44"/>
    </row>
    <row r="30" spans="2:71" s="2" customFormat="1" ht="14.45" hidden="1" customHeight="1">
      <c r="B30" s="41"/>
      <c r="C30" s="42"/>
      <c r="D30" s="42"/>
      <c r="E30" s="42"/>
      <c r="F30" s="43" t="s">
        <v>44</v>
      </c>
      <c r="G30" s="42"/>
      <c r="H30" s="42"/>
      <c r="I30" s="42"/>
      <c r="J30" s="42"/>
      <c r="K30" s="42"/>
      <c r="L30" s="337">
        <v>0</v>
      </c>
      <c r="M30" s="338"/>
      <c r="N30" s="338"/>
      <c r="O30" s="338"/>
      <c r="P30" s="42"/>
      <c r="Q30" s="42"/>
      <c r="R30" s="42"/>
      <c r="S30" s="42"/>
      <c r="T30" s="42"/>
      <c r="U30" s="42"/>
      <c r="V30" s="42"/>
      <c r="W30" s="339">
        <f>ROUND(BD51,2)</f>
        <v>0</v>
      </c>
      <c r="X30" s="338"/>
      <c r="Y30" s="338"/>
      <c r="Z30" s="338"/>
      <c r="AA30" s="338"/>
      <c r="AB30" s="338"/>
      <c r="AC30" s="338"/>
      <c r="AD30" s="338"/>
      <c r="AE30" s="338"/>
      <c r="AF30" s="42"/>
      <c r="AG30" s="42"/>
      <c r="AH30" s="42"/>
      <c r="AI30" s="42"/>
      <c r="AJ30" s="42"/>
      <c r="AK30" s="339">
        <v>0</v>
      </c>
      <c r="AL30" s="338"/>
      <c r="AM30" s="338"/>
      <c r="AN30" s="338"/>
      <c r="AO30" s="338"/>
      <c r="AP30" s="42"/>
      <c r="AQ30" s="44"/>
    </row>
    <row r="31" spans="2:71" s="1" customFormat="1" ht="17.25" customHeight="1"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9"/>
    </row>
    <row r="32" spans="2:71" s="1" customFormat="1" ht="25.9" customHeight="1">
      <c r="B32" s="35"/>
      <c r="C32" s="45"/>
      <c r="D32" s="46" t="s">
        <v>45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 t="s">
        <v>46</v>
      </c>
      <c r="U32" s="47"/>
      <c r="V32" s="47"/>
      <c r="W32" s="47"/>
      <c r="X32" s="344" t="s">
        <v>47</v>
      </c>
      <c r="Y32" s="345"/>
      <c r="Z32" s="345"/>
      <c r="AA32" s="345"/>
      <c r="AB32" s="345"/>
      <c r="AC32" s="47"/>
      <c r="AD32" s="47"/>
      <c r="AE32" s="47"/>
      <c r="AF32" s="47"/>
      <c r="AG32" s="47"/>
      <c r="AH32" s="47"/>
      <c r="AI32" s="47"/>
      <c r="AJ32" s="47"/>
      <c r="AK32" s="346">
        <f>SUM(AK23:AK30)</f>
        <v>0</v>
      </c>
      <c r="AL32" s="345"/>
      <c r="AM32" s="345"/>
      <c r="AN32" s="345"/>
      <c r="AO32" s="347"/>
      <c r="AP32" s="45"/>
      <c r="AQ32" s="49"/>
    </row>
    <row r="33" spans="2:56" s="1" customFormat="1" ht="6.95" customHeight="1"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9"/>
    </row>
    <row r="34" spans="2:56" s="1" customFormat="1" ht="6.95" customHeight="1"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2"/>
    </row>
    <row r="38" spans="2:56" s="1" customFormat="1" ht="6.95" customHeight="1"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5"/>
    </row>
    <row r="39" spans="2:56" s="1" customFormat="1" ht="36.950000000000003" customHeight="1">
      <c r="B39" s="35"/>
      <c r="C39" s="56" t="s">
        <v>48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5"/>
    </row>
    <row r="40" spans="2:56" s="1" customFormat="1" ht="6.95" customHeight="1">
      <c r="B40" s="35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5"/>
    </row>
    <row r="41" spans="2:56" s="3" customFormat="1" ht="14.45" customHeight="1">
      <c r="B41" s="58"/>
      <c r="C41" s="59" t="s">
        <v>14</v>
      </c>
      <c r="D41" s="60"/>
      <c r="E41" s="60"/>
      <c r="F41" s="60"/>
      <c r="G41" s="60"/>
      <c r="H41" s="60"/>
      <c r="I41" s="60"/>
      <c r="J41" s="60"/>
      <c r="K41" s="60"/>
      <c r="L41" s="60" t="str">
        <f>K5</f>
        <v>Chod</v>
      </c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1"/>
    </row>
    <row r="42" spans="2:56" s="4" customFormat="1" ht="36.950000000000003" customHeight="1">
      <c r="B42" s="62"/>
      <c r="C42" s="63" t="s">
        <v>16</v>
      </c>
      <c r="D42" s="64"/>
      <c r="E42" s="64"/>
      <c r="F42" s="64"/>
      <c r="G42" s="64"/>
      <c r="H42" s="64"/>
      <c r="I42" s="64"/>
      <c r="J42" s="64"/>
      <c r="K42" s="64"/>
      <c r="L42" s="357" t="str">
        <f>K6</f>
        <v>Stavební úpravy ZŠ a MŠ, přístavba a půdní vestavba - DÍLČÍ PD - 4.VÝZVA Z IROP - INVESTICE DO VZDĚLÁVÁNÍ VYHL. DNE 27.11.2017</v>
      </c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358"/>
      <c r="AD42" s="358"/>
      <c r="AE42" s="358"/>
      <c r="AF42" s="358"/>
      <c r="AG42" s="358"/>
      <c r="AH42" s="358"/>
      <c r="AI42" s="358"/>
      <c r="AJ42" s="358"/>
      <c r="AK42" s="358"/>
      <c r="AL42" s="358"/>
      <c r="AM42" s="358"/>
      <c r="AN42" s="358"/>
      <c r="AO42" s="358"/>
      <c r="AP42" s="64"/>
      <c r="AQ42" s="64"/>
      <c r="AR42" s="65"/>
    </row>
    <row r="43" spans="2:56" s="1" customFormat="1" ht="6.95" customHeight="1">
      <c r="B43" s="35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5"/>
    </row>
    <row r="44" spans="2:56" s="1" customFormat="1" ht="15">
      <c r="B44" s="35"/>
      <c r="C44" s="59" t="s">
        <v>20</v>
      </c>
      <c r="D44" s="57"/>
      <c r="E44" s="57"/>
      <c r="F44" s="57"/>
      <c r="G44" s="57"/>
      <c r="H44" s="57"/>
      <c r="I44" s="57"/>
      <c r="J44" s="57"/>
      <c r="K44" s="57"/>
      <c r="L44" s="66" t="str">
        <f>IF(K8="","",K8)</f>
        <v>Chodovice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9" t="s">
        <v>22</v>
      </c>
      <c r="AJ44" s="57"/>
      <c r="AK44" s="57"/>
      <c r="AL44" s="57"/>
      <c r="AM44" s="359">
        <f>IF(AN8= "","",AN8)</f>
        <v>43116</v>
      </c>
      <c r="AN44" s="359"/>
      <c r="AO44" s="57"/>
      <c r="AP44" s="57"/>
      <c r="AQ44" s="57"/>
      <c r="AR44" s="55"/>
    </row>
    <row r="45" spans="2:56" s="1" customFormat="1" ht="6.95" customHeight="1">
      <c r="B45" s="35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5"/>
    </row>
    <row r="46" spans="2:56" s="1" customFormat="1" ht="15">
      <c r="B46" s="35"/>
      <c r="C46" s="59" t="s">
        <v>23</v>
      </c>
      <c r="D46" s="57"/>
      <c r="E46" s="57"/>
      <c r="F46" s="57"/>
      <c r="G46" s="57"/>
      <c r="H46" s="57"/>
      <c r="I46" s="57"/>
      <c r="J46" s="57"/>
      <c r="K46" s="57"/>
      <c r="L46" s="60" t="str">
        <f>IF(E11= "","",E11)</f>
        <v>OÚ Holovousy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9" t="s">
        <v>30</v>
      </c>
      <c r="AJ46" s="57"/>
      <c r="AK46" s="57"/>
      <c r="AL46" s="57"/>
      <c r="AM46" s="360" t="str">
        <f>IF(E17="","",E17)</f>
        <v>Oldřich Trnka</v>
      </c>
      <c r="AN46" s="360"/>
      <c r="AO46" s="360"/>
      <c r="AP46" s="360"/>
      <c r="AQ46" s="57"/>
      <c r="AR46" s="55"/>
      <c r="AS46" s="361" t="s">
        <v>49</v>
      </c>
      <c r="AT46" s="362"/>
      <c r="AU46" s="68"/>
      <c r="AV46" s="68"/>
      <c r="AW46" s="68"/>
      <c r="AX46" s="68"/>
      <c r="AY46" s="68"/>
      <c r="AZ46" s="68"/>
      <c r="BA46" s="68"/>
      <c r="BB46" s="68"/>
      <c r="BC46" s="68"/>
      <c r="BD46" s="69"/>
    </row>
    <row r="47" spans="2:56" s="1" customFormat="1" ht="15">
      <c r="B47" s="35"/>
      <c r="C47" s="59" t="s">
        <v>28</v>
      </c>
      <c r="D47" s="57"/>
      <c r="E47" s="57"/>
      <c r="F47" s="57"/>
      <c r="G47" s="57"/>
      <c r="H47" s="57"/>
      <c r="I47" s="57"/>
      <c r="J47" s="57"/>
      <c r="K47" s="57"/>
      <c r="L47" s="60" t="str">
        <f>IF(E14="","",E14)</f>
        <v xml:space="preserve"> </v>
      </c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5"/>
      <c r="AS47" s="363"/>
      <c r="AT47" s="364"/>
      <c r="AU47" s="70"/>
      <c r="AV47" s="70"/>
      <c r="AW47" s="70"/>
      <c r="AX47" s="70"/>
      <c r="AY47" s="70"/>
      <c r="AZ47" s="70"/>
      <c r="BA47" s="70"/>
      <c r="BB47" s="70"/>
      <c r="BC47" s="70"/>
      <c r="BD47" s="71"/>
    </row>
    <row r="48" spans="2:56" s="1" customFormat="1" ht="10.9" customHeight="1">
      <c r="B48" s="35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5"/>
      <c r="AS48" s="365"/>
      <c r="AT48" s="366"/>
      <c r="AU48" s="36"/>
      <c r="AV48" s="36"/>
      <c r="AW48" s="36"/>
      <c r="AX48" s="36"/>
      <c r="AY48" s="36"/>
      <c r="AZ48" s="36"/>
      <c r="BA48" s="36"/>
      <c r="BB48" s="36"/>
      <c r="BC48" s="36"/>
      <c r="BD48" s="72"/>
    </row>
    <row r="49" spans="1:91" s="1" customFormat="1" ht="29.25" customHeight="1">
      <c r="B49" s="35"/>
      <c r="C49" s="340" t="s">
        <v>50</v>
      </c>
      <c r="D49" s="341"/>
      <c r="E49" s="341"/>
      <c r="F49" s="341"/>
      <c r="G49" s="341"/>
      <c r="H49" s="73"/>
      <c r="I49" s="342" t="s">
        <v>51</v>
      </c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  <c r="V49" s="341"/>
      <c r="W49" s="341"/>
      <c r="X49" s="341"/>
      <c r="Y49" s="341"/>
      <c r="Z49" s="341"/>
      <c r="AA49" s="341"/>
      <c r="AB49" s="341"/>
      <c r="AC49" s="341"/>
      <c r="AD49" s="341"/>
      <c r="AE49" s="341"/>
      <c r="AF49" s="341"/>
      <c r="AG49" s="343" t="s">
        <v>52</v>
      </c>
      <c r="AH49" s="341"/>
      <c r="AI49" s="341"/>
      <c r="AJ49" s="341"/>
      <c r="AK49" s="341"/>
      <c r="AL49" s="341"/>
      <c r="AM49" s="341"/>
      <c r="AN49" s="342" t="s">
        <v>53</v>
      </c>
      <c r="AO49" s="341"/>
      <c r="AP49" s="341"/>
      <c r="AQ49" s="74" t="s">
        <v>54</v>
      </c>
      <c r="AR49" s="55"/>
      <c r="AS49" s="75" t="s">
        <v>55</v>
      </c>
      <c r="AT49" s="76" t="s">
        <v>56</v>
      </c>
      <c r="AU49" s="76" t="s">
        <v>57</v>
      </c>
      <c r="AV49" s="76" t="s">
        <v>58</v>
      </c>
      <c r="AW49" s="76" t="s">
        <v>59</v>
      </c>
      <c r="AX49" s="76" t="s">
        <v>60</v>
      </c>
      <c r="AY49" s="76" t="s">
        <v>61</v>
      </c>
      <c r="AZ49" s="76" t="s">
        <v>62</v>
      </c>
      <c r="BA49" s="76" t="s">
        <v>63</v>
      </c>
      <c r="BB49" s="76" t="s">
        <v>64</v>
      </c>
      <c r="BC49" s="76" t="s">
        <v>65</v>
      </c>
      <c r="BD49" s="77" t="s">
        <v>66</v>
      </c>
    </row>
    <row r="50" spans="1:91" s="1" customFormat="1" ht="10.9" customHeight="1">
      <c r="B50" s="35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5"/>
      <c r="AS50" s="78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80"/>
    </row>
    <row r="51" spans="1:91" s="4" customFormat="1" ht="32.450000000000003" customHeight="1">
      <c r="B51" s="62"/>
      <c r="C51" s="81" t="s">
        <v>67</v>
      </c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367">
        <f>SUM(AG52:AM53)</f>
        <v>0</v>
      </c>
      <c r="AH51" s="367"/>
      <c r="AI51" s="367"/>
      <c r="AJ51" s="367"/>
      <c r="AK51" s="367"/>
      <c r="AL51" s="367"/>
      <c r="AM51" s="367"/>
      <c r="AN51" s="353">
        <f>SUM(AN52:AP53)</f>
        <v>0</v>
      </c>
      <c r="AO51" s="353"/>
      <c r="AP51" s="353"/>
      <c r="AQ51" s="83" t="s">
        <v>18</v>
      </c>
      <c r="AR51" s="65"/>
      <c r="AS51" s="84">
        <f>ROUND(SUM(AS52:AS54),2)</f>
        <v>0</v>
      </c>
      <c r="AT51" s="85">
        <f t="shared" ref="AT51:AT52" si="0">ROUND(SUM(AV51:AW51),2)</f>
        <v>0</v>
      </c>
      <c r="AU51" s="86" t="e">
        <f>ROUND(SUM(AU52:AU54),5)</f>
        <v>#REF!</v>
      </c>
      <c r="AV51" s="85">
        <f>ROUND(AZ51*L26,2)</f>
        <v>0</v>
      </c>
      <c r="AW51" s="85">
        <f>ROUND(BA51*L27,2)</f>
        <v>0</v>
      </c>
      <c r="AX51" s="85">
        <f>ROUND(BB51*L26,2)</f>
        <v>0</v>
      </c>
      <c r="AY51" s="85">
        <f>ROUND(BC51*L27,2)</f>
        <v>0</v>
      </c>
      <c r="AZ51" s="85">
        <f>ROUND(SUM(AZ52:AZ54),2)</f>
        <v>0</v>
      </c>
      <c r="BA51" s="85">
        <f>ROUND(SUM(BA52:BA54),2)</f>
        <v>0</v>
      </c>
      <c r="BB51" s="85">
        <f>ROUND(SUM(BB52:BB54),2)</f>
        <v>0</v>
      </c>
      <c r="BC51" s="85">
        <f>ROUND(SUM(BC52:BC54),2)</f>
        <v>0</v>
      </c>
      <c r="BD51" s="87">
        <f>ROUND(SUM(BD52:BD54),2)</f>
        <v>0</v>
      </c>
      <c r="BS51" s="88" t="s">
        <v>68</v>
      </c>
      <c r="BT51" s="88" t="s">
        <v>69</v>
      </c>
      <c r="BU51" s="89" t="s">
        <v>70</v>
      </c>
      <c r="BV51" s="88" t="s">
        <v>71</v>
      </c>
      <c r="BW51" s="88" t="s">
        <v>7</v>
      </c>
      <c r="BX51" s="88" t="s">
        <v>72</v>
      </c>
      <c r="CL51" s="88" t="s">
        <v>18</v>
      </c>
    </row>
    <row r="52" spans="1:91" s="5" customFormat="1" ht="53.25" customHeight="1">
      <c r="A52" s="90" t="s">
        <v>73</v>
      </c>
      <c r="B52" s="91"/>
      <c r="C52" s="92"/>
      <c r="D52" s="349" t="s">
        <v>990</v>
      </c>
      <c r="E52" s="350"/>
      <c r="F52" s="350"/>
      <c r="G52" s="350"/>
      <c r="H52" s="350"/>
      <c r="I52" s="93"/>
      <c r="J52" s="349" t="s">
        <v>989</v>
      </c>
      <c r="K52" s="350"/>
      <c r="L52" s="350"/>
      <c r="M52" s="350"/>
      <c r="N52" s="350"/>
      <c r="O52" s="350"/>
      <c r="P52" s="350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55">
        <f>'1 - Hl.objekt- Způs - 1 -...'!J27</f>
        <v>0</v>
      </c>
      <c r="AH52" s="356"/>
      <c r="AI52" s="356"/>
      <c r="AJ52" s="356"/>
      <c r="AK52" s="356"/>
      <c r="AL52" s="356"/>
      <c r="AM52" s="356"/>
      <c r="AN52" s="355">
        <f t="shared" ref="AN52" si="1">SUM(AG52,AT52)</f>
        <v>0</v>
      </c>
      <c r="AO52" s="356"/>
      <c r="AP52" s="356"/>
      <c r="AQ52" s="94" t="s">
        <v>74</v>
      </c>
      <c r="AR52" s="95"/>
      <c r="AS52" s="96">
        <v>0</v>
      </c>
      <c r="AT52" s="97">
        <f t="shared" si="0"/>
        <v>0</v>
      </c>
      <c r="AU52" s="98" t="e">
        <f>'1 - Hl.objekt- Způs - 1 -...'!P108</f>
        <v>#REF!</v>
      </c>
      <c r="AV52" s="97">
        <f>'1 - Hl.objekt- Způs - 1 -...'!J30</f>
        <v>0</v>
      </c>
      <c r="AW52" s="97">
        <f>'1 - Hl.objekt- Způs - 1 -...'!J31</f>
        <v>0</v>
      </c>
      <c r="AX52" s="97">
        <f>'1 - Hl.objekt- Způs - 1 -...'!J32</f>
        <v>0</v>
      </c>
      <c r="AY52" s="97">
        <f>'1 - Hl.objekt- Způs - 1 -...'!J33</f>
        <v>0</v>
      </c>
      <c r="AZ52" s="97">
        <f>'1 - Hl.objekt- Způs - 1 -...'!F30</f>
        <v>0</v>
      </c>
      <c r="BA52" s="97">
        <f>'1 - Hl.objekt- Způs - 1 -...'!F31</f>
        <v>0</v>
      </c>
      <c r="BB52" s="97">
        <f>'1 - Hl.objekt- Způs - 1 -...'!F32</f>
        <v>0</v>
      </c>
      <c r="BC52" s="97">
        <f>'1 - Hl.objekt- Způs - 1 -...'!F33</f>
        <v>0</v>
      </c>
      <c r="BD52" s="99">
        <f>'1 - Hl.objekt- Způs - 1 -...'!F34</f>
        <v>0</v>
      </c>
      <c r="BT52" s="100" t="s">
        <v>75</v>
      </c>
      <c r="BV52" s="100" t="s">
        <v>71</v>
      </c>
      <c r="BW52" s="100" t="s">
        <v>76</v>
      </c>
      <c r="BX52" s="100" t="s">
        <v>7</v>
      </c>
      <c r="CL52" s="100" t="s">
        <v>18</v>
      </c>
      <c r="CM52" s="100" t="s">
        <v>77</v>
      </c>
    </row>
    <row r="53" spans="1:91" s="5" customFormat="1" ht="49.5" customHeight="1">
      <c r="A53" s="90"/>
      <c r="B53" s="91"/>
      <c r="C53" s="92"/>
      <c r="D53" s="348" t="s">
        <v>1001</v>
      </c>
      <c r="E53" s="348"/>
      <c r="F53" s="348"/>
      <c r="G53" s="348"/>
      <c r="H53" s="348"/>
      <c r="I53" s="320"/>
      <c r="J53" s="349" t="s">
        <v>989</v>
      </c>
      <c r="K53" s="350"/>
      <c r="L53" s="350"/>
      <c r="M53" s="350"/>
      <c r="N53" s="350"/>
      <c r="O53" s="350"/>
      <c r="P53" s="350"/>
      <c r="Q53" s="350"/>
      <c r="R53" s="350"/>
      <c r="S53" s="350"/>
      <c r="T53" s="350"/>
      <c r="U53" s="350"/>
      <c r="V53" s="350"/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280"/>
      <c r="AH53" s="352">
        <f>'2 - Hl.objekt- Nezpůs - '!J27</f>
        <v>0</v>
      </c>
      <c r="AI53" s="368"/>
      <c r="AJ53" s="368"/>
      <c r="AK53" s="368"/>
      <c r="AL53" s="368"/>
      <c r="AM53" s="368"/>
      <c r="AN53" s="352">
        <f>'2 - Hl.objekt- Nezpůs - '!J36</f>
        <v>0</v>
      </c>
      <c r="AO53" s="352"/>
      <c r="AP53" s="352"/>
      <c r="AQ53" s="94" t="s">
        <v>74</v>
      </c>
      <c r="AR53" s="95"/>
      <c r="AS53" s="96"/>
      <c r="AT53" s="311"/>
      <c r="AU53" s="312"/>
      <c r="AV53" s="311"/>
      <c r="AW53" s="311"/>
      <c r="AX53" s="311"/>
      <c r="AY53" s="311"/>
      <c r="AZ53" s="311"/>
      <c r="BA53" s="311"/>
      <c r="BB53" s="311"/>
      <c r="BC53" s="311"/>
      <c r="BD53" s="99"/>
      <c r="BT53" s="100"/>
      <c r="BV53" s="100"/>
      <c r="BW53" s="100"/>
      <c r="BX53" s="100"/>
      <c r="CL53" s="100"/>
      <c r="CM53" s="100"/>
    </row>
    <row r="54" spans="1:91" s="5" customFormat="1" ht="37.5" customHeight="1">
      <c r="A54" s="90"/>
      <c r="B54" s="91"/>
      <c r="C54" s="92"/>
      <c r="D54" s="318"/>
      <c r="E54" s="318"/>
      <c r="F54" s="319"/>
      <c r="G54" s="319"/>
      <c r="H54" s="319"/>
      <c r="I54" s="281"/>
      <c r="J54" s="351"/>
      <c r="K54" s="351"/>
      <c r="L54" s="351"/>
      <c r="M54" s="351"/>
      <c r="N54" s="351"/>
      <c r="O54" s="351"/>
      <c r="P54" s="351"/>
      <c r="Q54" s="351"/>
      <c r="R54" s="351"/>
      <c r="S54" s="351"/>
      <c r="T54" s="351"/>
      <c r="U54" s="351"/>
      <c r="V54" s="351"/>
      <c r="W54" s="351"/>
      <c r="X54" s="351"/>
      <c r="Y54" s="351"/>
      <c r="Z54" s="351"/>
      <c r="AA54" s="351"/>
      <c r="AB54" s="351"/>
      <c r="AC54" s="351"/>
      <c r="AD54" s="351"/>
      <c r="AE54" s="351"/>
      <c r="AF54" s="351"/>
      <c r="AG54" s="355"/>
      <c r="AH54" s="356"/>
      <c r="AI54" s="356"/>
      <c r="AJ54" s="356"/>
      <c r="AK54" s="356"/>
      <c r="AL54" s="356"/>
      <c r="AM54" s="356"/>
      <c r="AN54" s="355"/>
      <c r="AO54" s="356"/>
      <c r="AP54" s="356"/>
      <c r="AQ54" s="94"/>
      <c r="AR54" s="95"/>
      <c r="AS54" s="96"/>
      <c r="AT54" s="97"/>
      <c r="AU54" s="98"/>
      <c r="AV54" s="97"/>
      <c r="AW54" s="97"/>
      <c r="AX54" s="97"/>
      <c r="AY54" s="97"/>
      <c r="AZ54" s="97"/>
      <c r="BA54" s="97"/>
      <c r="BB54" s="97"/>
      <c r="BC54" s="97"/>
      <c r="BD54" s="99"/>
      <c r="BT54" s="100"/>
      <c r="BV54" s="100"/>
      <c r="BW54" s="100"/>
      <c r="BX54" s="100"/>
      <c r="CL54" s="100"/>
      <c r="CM54" s="100"/>
    </row>
    <row r="55" spans="1:91" s="1" customFormat="1" ht="30" customHeight="1">
      <c r="B55" s="35"/>
      <c r="C55" s="313"/>
      <c r="D55" s="314"/>
      <c r="E55" s="315"/>
      <c r="F55" s="315"/>
      <c r="G55" s="315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5"/>
    </row>
    <row r="56" spans="1:91" s="1" customFormat="1" ht="6.95" customHeight="1">
      <c r="B56" s="50"/>
      <c r="C56" s="316"/>
      <c r="D56" s="316"/>
      <c r="E56" s="316"/>
      <c r="F56" s="316"/>
      <c r="G56" s="316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5"/>
    </row>
    <row r="57" spans="1:91">
      <c r="D57" s="313"/>
      <c r="E57" s="313"/>
      <c r="F57" s="313"/>
      <c r="G57" s="313"/>
    </row>
    <row r="58" spans="1:91">
      <c r="D58" s="317"/>
      <c r="E58" s="317"/>
      <c r="F58" s="317"/>
      <c r="G58" s="317"/>
    </row>
  </sheetData>
  <mergeCells count="46">
    <mergeCell ref="AN53:AP53"/>
    <mergeCell ref="AN51:AP51"/>
    <mergeCell ref="AR2:BE2"/>
    <mergeCell ref="AN54:AP54"/>
    <mergeCell ref="AG54:AM54"/>
    <mergeCell ref="AN52:AP52"/>
    <mergeCell ref="AG52:AM52"/>
    <mergeCell ref="L42:AO42"/>
    <mergeCell ref="AM44:AN44"/>
    <mergeCell ref="AM46:AP46"/>
    <mergeCell ref="AS46:AT48"/>
    <mergeCell ref="L28:O28"/>
    <mergeCell ref="W28:AE28"/>
    <mergeCell ref="AK28:AO28"/>
    <mergeCell ref="AG51:AM51"/>
    <mergeCell ref="AH53:AM53"/>
    <mergeCell ref="D53:H53"/>
    <mergeCell ref="J53:AF53"/>
    <mergeCell ref="D52:H52"/>
    <mergeCell ref="J52:AF52"/>
    <mergeCell ref="J54:AF54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L29:O29"/>
    <mergeCell ref="W29:AE29"/>
    <mergeCell ref="AK29:AO29"/>
    <mergeCell ref="L26:O26"/>
    <mergeCell ref="W26:AE26"/>
    <mergeCell ref="AK26:AO26"/>
    <mergeCell ref="L27:O27"/>
    <mergeCell ref="W27:AE27"/>
    <mergeCell ref="AK27:AO27"/>
    <mergeCell ref="K5:AO5"/>
    <mergeCell ref="K6:AO6"/>
    <mergeCell ref="E20:AN20"/>
    <mergeCell ref="AK23:AO23"/>
    <mergeCell ref="L25:O25"/>
    <mergeCell ref="W25:AE25"/>
    <mergeCell ref="AK25:AO25"/>
  </mergeCells>
  <hyperlinks>
    <hyperlink ref="K1:S1" location="C2" display="1) Rekapitulace stavby"/>
    <hyperlink ref="W1:AI1" location="C51" display="2) Rekapitulace objektů stavby a soupisů prací"/>
    <hyperlink ref="A52" location="'1 - Hl.objekt- Způs - 1 -...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BR305"/>
  <sheetViews>
    <sheetView showGridLines="0" workbookViewId="0">
      <pane ySplit="1" topLeftCell="A2" activePane="bottomLeft" state="frozen"/>
      <selection activeCell="F42" sqref="F42"/>
      <selection pane="bottomLeft" activeCell="V311" sqref="V311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01"/>
      <c r="B1" s="14"/>
      <c r="C1" s="14"/>
      <c r="D1" s="15" t="s">
        <v>1</v>
      </c>
      <c r="E1" s="14"/>
      <c r="F1" s="102" t="s">
        <v>78</v>
      </c>
      <c r="G1" s="372" t="s">
        <v>79</v>
      </c>
      <c r="H1" s="372"/>
      <c r="I1" s="14"/>
      <c r="J1" s="102" t="s">
        <v>80</v>
      </c>
      <c r="K1" s="15" t="s">
        <v>81</v>
      </c>
      <c r="L1" s="102" t="s">
        <v>82</v>
      </c>
      <c r="M1" s="102"/>
      <c r="N1" s="102"/>
      <c r="O1" s="102"/>
      <c r="P1" s="102"/>
      <c r="Q1" s="102"/>
      <c r="R1" s="102"/>
      <c r="S1" s="102"/>
      <c r="T1" s="102"/>
      <c r="U1" s="103"/>
      <c r="V1" s="10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</row>
    <row r="2" spans="1:70" ht="36.950000000000003" customHeight="1"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AT2" s="21" t="s">
        <v>76</v>
      </c>
    </row>
    <row r="3" spans="1:70" ht="6.95" customHeight="1">
      <c r="B3" s="22"/>
      <c r="C3" s="23"/>
      <c r="D3" s="23"/>
      <c r="E3" s="23"/>
      <c r="F3" s="23"/>
      <c r="G3" s="23"/>
      <c r="H3" s="23"/>
      <c r="I3" s="23"/>
      <c r="J3" s="23"/>
      <c r="K3" s="24"/>
      <c r="AT3" s="21" t="s">
        <v>77</v>
      </c>
    </row>
    <row r="4" spans="1:70" ht="36.950000000000003" customHeight="1">
      <c r="B4" s="25"/>
      <c r="C4" s="26"/>
      <c r="D4" s="27" t="s">
        <v>83</v>
      </c>
      <c r="E4" s="26"/>
      <c r="F4" s="26"/>
      <c r="G4" s="26"/>
      <c r="H4" s="26"/>
      <c r="I4" s="26"/>
      <c r="J4" s="26"/>
      <c r="K4" s="28"/>
      <c r="M4" s="29" t="s">
        <v>12</v>
      </c>
      <c r="AT4" s="21" t="s">
        <v>6</v>
      </c>
    </row>
    <row r="5" spans="1:70" ht="6.95" customHeight="1">
      <c r="B5" s="25"/>
      <c r="C5" s="26"/>
      <c r="D5" s="26"/>
      <c r="E5" s="26"/>
      <c r="F5" s="26"/>
      <c r="G5" s="26"/>
      <c r="H5" s="26"/>
      <c r="I5" s="26"/>
      <c r="J5" s="26"/>
      <c r="K5" s="28"/>
    </row>
    <row r="6" spans="1:70" ht="15">
      <c r="B6" s="25"/>
      <c r="C6" s="26"/>
      <c r="D6" s="33" t="s">
        <v>16</v>
      </c>
      <c r="E6" s="26"/>
      <c r="F6" s="26"/>
      <c r="G6" s="26"/>
      <c r="H6" s="26"/>
      <c r="I6" s="26"/>
      <c r="J6" s="26"/>
      <c r="K6" s="28"/>
    </row>
    <row r="7" spans="1:70" ht="22.5" customHeight="1">
      <c r="B7" s="25"/>
      <c r="C7" s="26"/>
      <c r="D7" s="26"/>
      <c r="E7" s="373" t="str">
        <f>'Rekapitulace stavby'!K6</f>
        <v>Stavební úpravy ZŠ a MŠ, přístavba a půdní vestavba - DÍLČÍ PD - 4.VÝZVA Z IROP - INVESTICE DO VZDĚLÁVÁNÍ VYHL. DNE 27.11.2017</v>
      </c>
      <c r="F7" s="374"/>
      <c r="G7" s="374"/>
      <c r="H7" s="374"/>
      <c r="I7" s="26"/>
      <c r="J7" s="26"/>
      <c r="K7" s="28"/>
    </row>
    <row r="8" spans="1:70" s="1" customFormat="1" ht="15">
      <c r="B8" s="35"/>
      <c r="C8" s="36"/>
      <c r="D8" s="33" t="s">
        <v>84</v>
      </c>
      <c r="E8" s="36"/>
      <c r="F8" s="36"/>
      <c r="G8" s="36"/>
      <c r="H8" s="36"/>
      <c r="I8" s="36"/>
      <c r="J8" s="36"/>
      <c r="K8" s="39"/>
    </row>
    <row r="9" spans="1:70" s="1" customFormat="1" ht="36.950000000000003" customHeight="1">
      <c r="B9" s="35"/>
      <c r="C9" s="36"/>
      <c r="D9" s="36"/>
      <c r="E9" s="375" t="s">
        <v>991</v>
      </c>
      <c r="F9" s="376"/>
      <c r="G9" s="376"/>
      <c r="H9" s="376"/>
      <c r="I9" s="36"/>
      <c r="J9" s="36"/>
      <c r="K9" s="39"/>
    </row>
    <row r="10" spans="1:70" s="1" customFormat="1">
      <c r="B10" s="35"/>
      <c r="C10" s="36"/>
      <c r="D10" s="36"/>
      <c r="E10" s="36"/>
      <c r="F10" s="36"/>
      <c r="G10" s="36"/>
      <c r="H10" s="36"/>
      <c r="I10" s="36"/>
      <c r="J10" s="36"/>
      <c r="K10" s="39"/>
    </row>
    <row r="11" spans="1:70" s="1" customFormat="1" ht="14.45" customHeight="1">
      <c r="B11" s="35"/>
      <c r="C11" s="36"/>
      <c r="D11" s="33" t="s">
        <v>17</v>
      </c>
      <c r="E11" s="36"/>
      <c r="F11" s="31" t="s">
        <v>18</v>
      </c>
      <c r="G11" s="36"/>
      <c r="H11" s="36"/>
      <c r="I11" s="33" t="s">
        <v>19</v>
      </c>
      <c r="J11" s="31" t="s">
        <v>18</v>
      </c>
      <c r="K11" s="39"/>
    </row>
    <row r="12" spans="1:70" s="1" customFormat="1" ht="14.45" customHeight="1">
      <c r="B12" s="35"/>
      <c r="C12" s="36"/>
      <c r="D12" s="33" t="s">
        <v>20</v>
      </c>
      <c r="E12" s="36"/>
      <c r="F12" s="31" t="s">
        <v>21</v>
      </c>
      <c r="G12" s="36"/>
      <c r="H12" s="36"/>
      <c r="I12" s="33" t="s">
        <v>22</v>
      </c>
      <c r="J12" s="104">
        <f>'Rekapitulace stavby'!AN8</f>
        <v>43116</v>
      </c>
      <c r="K12" s="39"/>
    </row>
    <row r="13" spans="1:70" s="1" customFormat="1" ht="10.9" customHeight="1">
      <c r="B13" s="35"/>
      <c r="C13" s="36"/>
      <c r="D13" s="36"/>
      <c r="E13" s="36"/>
      <c r="F13" s="36"/>
      <c r="G13" s="36"/>
      <c r="H13" s="36"/>
      <c r="I13" s="36"/>
      <c r="J13" s="36"/>
      <c r="K13" s="39"/>
    </row>
    <row r="14" spans="1:70" s="1" customFormat="1" ht="14.45" customHeight="1">
      <c r="B14" s="35"/>
      <c r="C14" s="36"/>
      <c r="D14" s="33" t="s">
        <v>23</v>
      </c>
      <c r="E14" s="36"/>
      <c r="F14" s="36"/>
      <c r="G14" s="36"/>
      <c r="H14" s="36"/>
      <c r="I14" s="33" t="s">
        <v>24</v>
      </c>
      <c r="J14" s="31" t="s">
        <v>25</v>
      </c>
      <c r="K14" s="39"/>
    </row>
    <row r="15" spans="1:70" s="1" customFormat="1" ht="18" customHeight="1">
      <c r="B15" s="35"/>
      <c r="C15" s="36"/>
      <c r="D15" s="36"/>
      <c r="E15" s="31" t="s">
        <v>26</v>
      </c>
      <c r="F15" s="36"/>
      <c r="G15" s="36"/>
      <c r="H15" s="36"/>
      <c r="I15" s="33" t="s">
        <v>27</v>
      </c>
      <c r="J15" s="31" t="s">
        <v>18</v>
      </c>
      <c r="K15" s="39"/>
    </row>
    <row r="16" spans="1:70" s="1" customFormat="1" ht="6.95" customHeight="1">
      <c r="B16" s="35"/>
      <c r="C16" s="36"/>
      <c r="D16" s="36"/>
      <c r="E16" s="36"/>
      <c r="F16" s="36"/>
      <c r="G16" s="36"/>
      <c r="H16" s="36"/>
      <c r="I16" s="36"/>
      <c r="J16" s="36"/>
      <c r="K16" s="39"/>
    </row>
    <row r="17" spans="2:11" s="1" customFormat="1" ht="14.45" customHeight="1">
      <c r="B17" s="35"/>
      <c r="C17" s="36"/>
      <c r="D17" s="33" t="s">
        <v>28</v>
      </c>
      <c r="E17" s="36"/>
      <c r="F17" s="36"/>
      <c r="G17" s="36"/>
      <c r="H17" s="36"/>
      <c r="I17" s="33" t="s">
        <v>24</v>
      </c>
      <c r="J17" s="31" t="str">
        <f>IF('Rekapitulace stavby'!AN13="Vyplň údaj","",IF('Rekapitulace stavby'!AN13="","",'Rekapitulace stavby'!AN13))</f>
        <v/>
      </c>
      <c r="K17" s="39"/>
    </row>
    <row r="18" spans="2:11" s="1" customFormat="1" ht="18" customHeight="1">
      <c r="B18" s="35"/>
      <c r="C18" s="36"/>
      <c r="D18" s="36"/>
      <c r="E18" s="31" t="str">
        <f>IF('Rekapitulace stavby'!E14="Vyplň údaj","",IF('Rekapitulace stavby'!E14="","",'Rekapitulace stavby'!E14))</f>
        <v xml:space="preserve"> </v>
      </c>
      <c r="F18" s="36"/>
      <c r="G18" s="36"/>
      <c r="H18" s="36"/>
      <c r="I18" s="33" t="s">
        <v>27</v>
      </c>
      <c r="J18" s="31" t="str">
        <f>IF('Rekapitulace stavby'!AN14="Vyplň údaj","",IF('Rekapitulace stavby'!AN14="","",'Rekapitulace stavby'!AN14))</f>
        <v/>
      </c>
      <c r="K18" s="39"/>
    </row>
    <row r="19" spans="2:11" s="1" customFormat="1" ht="6.95" customHeight="1">
      <c r="B19" s="35"/>
      <c r="C19" s="36"/>
      <c r="D19" s="36"/>
      <c r="E19" s="36"/>
      <c r="F19" s="36"/>
      <c r="G19" s="36"/>
      <c r="H19" s="36"/>
      <c r="I19" s="36"/>
      <c r="J19" s="36"/>
      <c r="K19" s="39"/>
    </row>
    <row r="20" spans="2:11" s="1" customFormat="1" ht="14.45" customHeight="1">
      <c r="B20" s="35"/>
      <c r="C20" s="36"/>
      <c r="D20" s="33" t="s">
        <v>30</v>
      </c>
      <c r="E20" s="36"/>
      <c r="F20" s="36"/>
      <c r="G20" s="36"/>
      <c r="H20" s="36"/>
      <c r="I20" s="33" t="s">
        <v>24</v>
      </c>
      <c r="J20" s="31" t="s">
        <v>31</v>
      </c>
      <c r="K20" s="39"/>
    </row>
    <row r="21" spans="2:11" s="1" customFormat="1" ht="18" customHeight="1">
      <c r="B21" s="35"/>
      <c r="C21" s="36"/>
      <c r="D21" s="36"/>
      <c r="E21" s="31" t="s">
        <v>32</v>
      </c>
      <c r="F21" s="36"/>
      <c r="G21" s="36"/>
      <c r="H21" s="36"/>
      <c r="I21" s="33" t="s">
        <v>27</v>
      </c>
      <c r="J21" s="31" t="s">
        <v>18</v>
      </c>
      <c r="K21" s="39"/>
    </row>
    <row r="22" spans="2:11" s="1" customFormat="1" ht="6.95" customHeight="1">
      <c r="B22" s="35"/>
      <c r="C22" s="36"/>
      <c r="D22" s="36"/>
      <c r="E22" s="36"/>
      <c r="F22" s="36"/>
      <c r="G22" s="36"/>
      <c r="H22" s="36"/>
      <c r="I22" s="36"/>
      <c r="J22" s="36"/>
      <c r="K22" s="39"/>
    </row>
    <row r="23" spans="2:11" s="1" customFormat="1" ht="14.45" customHeight="1">
      <c r="B23" s="35"/>
      <c r="C23" s="36"/>
      <c r="D23" s="33" t="s">
        <v>34</v>
      </c>
      <c r="E23" s="36"/>
      <c r="F23" s="36"/>
      <c r="G23" s="36"/>
      <c r="H23" s="36"/>
      <c r="I23" s="36"/>
      <c r="J23" s="36"/>
      <c r="K23" s="39"/>
    </row>
    <row r="24" spans="2:11" s="6" customFormat="1" ht="22.5" customHeight="1">
      <c r="B24" s="105"/>
      <c r="C24" s="106"/>
      <c r="D24" s="106"/>
      <c r="E24" s="333" t="s">
        <v>18</v>
      </c>
      <c r="F24" s="333"/>
      <c r="G24" s="333"/>
      <c r="H24" s="333"/>
      <c r="I24" s="106"/>
      <c r="J24" s="106"/>
      <c r="K24" s="107"/>
    </row>
    <row r="25" spans="2:11" s="1" customFormat="1" ht="6.95" customHeight="1">
      <c r="B25" s="35"/>
      <c r="C25" s="36"/>
      <c r="D25" s="36"/>
      <c r="E25" s="36"/>
      <c r="F25" s="36"/>
      <c r="G25" s="36"/>
      <c r="H25" s="36"/>
      <c r="I25" s="36"/>
      <c r="J25" s="36"/>
      <c r="K25" s="39"/>
    </row>
    <row r="26" spans="2:11" s="1" customFormat="1" ht="6.95" customHeight="1">
      <c r="B26" s="35"/>
      <c r="C26" s="36"/>
      <c r="D26" s="79"/>
      <c r="E26" s="79"/>
      <c r="F26" s="79"/>
      <c r="G26" s="79"/>
      <c r="H26" s="79"/>
      <c r="I26" s="79"/>
      <c r="J26" s="79"/>
      <c r="K26" s="108"/>
    </row>
    <row r="27" spans="2:11" s="1" customFormat="1" ht="25.35" customHeight="1">
      <c r="B27" s="35"/>
      <c r="C27" s="36"/>
      <c r="D27" s="109" t="s">
        <v>35</v>
      </c>
      <c r="E27" s="36"/>
      <c r="F27" s="36"/>
      <c r="G27" s="36"/>
      <c r="H27" s="36"/>
      <c r="I27" s="36"/>
      <c r="J27" s="110">
        <f>ROUND(J108,2)</f>
        <v>0</v>
      </c>
      <c r="K27" s="39"/>
    </row>
    <row r="28" spans="2:11" s="1" customFormat="1" ht="6.95" customHeight="1">
      <c r="B28" s="35"/>
      <c r="C28" s="36"/>
      <c r="D28" s="79"/>
      <c r="E28" s="79"/>
      <c r="F28" s="79"/>
      <c r="G28" s="79"/>
      <c r="H28" s="79"/>
      <c r="I28" s="79"/>
      <c r="J28" s="79"/>
      <c r="K28" s="108"/>
    </row>
    <row r="29" spans="2:11" s="1" customFormat="1" ht="14.45" customHeight="1">
      <c r="B29" s="35"/>
      <c r="C29" s="36"/>
      <c r="D29" s="36"/>
      <c r="E29" s="36"/>
      <c r="F29" s="40" t="s">
        <v>37</v>
      </c>
      <c r="G29" s="36"/>
      <c r="H29" s="36"/>
      <c r="I29" s="40" t="s">
        <v>36</v>
      </c>
      <c r="J29" s="40" t="s">
        <v>38</v>
      </c>
      <c r="K29" s="39"/>
    </row>
    <row r="30" spans="2:11" s="1" customFormat="1" ht="14.45" customHeight="1">
      <c r="B30" s="35"/>
      <c r="C30" s="36"/>
      <c r="D30" s="43" t="s">
        <v>39</v>
      </c>
      <c r="E30" s="43" t="s">
        <v>40</v>
      </c>
      <c r="F30" s="111">
        <f>SUM(J27)</f>
        <v>0</v>
      </c>
      <c r="G30" s="36"/>
      <c r="H30" s="36"/>
      <c r="I30" s="112">
        <v>0.21</v>
      </c>
      <c r="J30" s="111">
        <f>F30*0.21</f>
        <v>0</v>
      </c>
      <c r="K30" s="39"/>
    </row>
    <row r="31" spans="2:11" s="1" customFormat="1" ht="14.45" customHeight="1">
      <c r="B31" s="35"/>
      <c r="C31" s="36"/>
      <c r="D31" s="36"/>
      <c r="E31" s="43" t="s">
        <v>41</v>
      </c>
      <c r="F31" s="111">
        <f>ROUND(SUM(BF108:BF293), 2)</f>
        <v>0</v>
      </c>
      <c r="G31" s="36"/>
      <c r="H31" s="36"/>
      <c r="I31" s="112">
        <v>0.15</v>
      </c>
      <c r="J31" s="111">
        <f>ROUND(ROUND((SUM(BF108:BF293)), 2)*I31, 2)</f>
        <v>0</v>
      </c>
      <c r="K31" s="39"/>
    </row>
    <row r="32" spans="2:11" s="1" customFormat="1" ht="14.45" hidden="1" customHeight="1">
      <c r="B32" s="35"/>
      <c r="C32" s="36"/>
      <c r="D32" s="36"/>
      <c r="E32" s="43" t="s">
        <v>42</v>
      </c>
      <c r="F32" s="111">
        <f>ROUND(SUM(BG108:BG293), 2)</f>
        <v>0</v>
      </c>
      <c r="G32" s="36"/>
      <c r="H32" s="36"/>
      <c r="I32" s="112">
        <v>0.21</v>
      </c>
      <c r="J32" s="111">
        <v>0</v>
      </c>
      <c r="K32" s="39"/>
    </row>
    <row r="33" spans="2:11" s="1" customFormat="1" ht="14.45" hidden="1" customHeight="1">
      <c r="B33" s="35"/>
      <c r="C33" s="36"/>
      <c r="D33" s="36"/>
      <c r="E33" s="43" t="s">
        <v>43</v>
      </c>
      <c r="F33" s="111">
        <f>ROUND(SUM(BH108:BH293), 2)</f>
        <v>0</v>
      </c>
      <c r="G33" s="36"/>
      <c r="H33" s="36"/>
      <c r="I33" s="112">
        <v>0.15</v>
      </c>
      <c r="J33" s="111">
        <v>0</v>
      </c>
      <c r="K33" s="39"/>
    </row>
    <row r="34" spans="2:11" s="1" customFormat="1" ht="14.45" hidden="1" customHeight="1">
      <c r="B34" s="35"/>
      <c r="C34" s="36"/>
      <c r="D34" s="36"/>
      <c r="E34" s="43" t="s">
        <v>44</v>
      </c>
      <c r="F34" s="111">
        <f>ROUND(SUM(BI108:BI293), 2)</f>
        <v>0</v>
      </c>
      <c r="G34" s="36"/>
      <c r="H34" s="36"/>
      <c r="I34" s="112">
        <v>0</v>
      </c>
      <c r="J34" s="111">
        <v>0</v>
      </c>
      <c r="K34" s="39"/>
    </row>
    <row r="35" spans="2:11" s="1" customFormat="1" ht="6.95" customHeight="1">
      <c r="B35" s="35"/>
      <c r="C35" s="36"/>
      <c r="D35" s="36"/>
      <c r="E35" s="36"/>
      <c r="F35" s="36"/>
      <c r="G35" s="36"/>
      <c r="H35" s="36"/>
      <c r="I35" s="36"/>
      <c r="J35" s="36"/>
      <c r="K35" s="39"/>
    </row>
    <row r="36" spans="2:11" s="1" customFormat="1" ht="25.35" customHeight="1">
      <c r="B36" s="35"/>
      <c r="C36" s="113"/>
      <c r="D36" s="114" t="s">
        <v>45</v>
      </c>
      <c r="E36" s="73"/>
      <c r="F36" s="73"/>
      <c r="G36" s="115" t="s">
        <v>46</v>
      </c>
      <c r="H36" s="116" t="s">
        <v>47</v>
      </c>
      <c r="I36" s="73"/>
      <c r="J36" s="117">
        <f>SUM(J27:J34)</f>
        <v>0</v>
      </c>
      <c r="K36" s="118"/>
    </row>
    <row r="37" spans="2:11" s="1" customFormat="1" ht="14.45" customHeight="1">
      <c r="B37" s="50"/>
      <c r="C37" s="51"/>
      <c r="D37" s="51"/>
      <c r="E37" s="51"/>
      <c r="F37" s="51"/>
      <c r="G37" s="51"/>
      <c r="H37" s="51"/>
      <c r="I37" s="51"/>
      <c r="J37" s="51"/>
      <c r="K37" s="52"/>
    </row>
    <row r="41" spans="2:11" s="1" customFormat="1" ht="6.95" customHeight="1">
      <c r="B41" s="119"/>
      <c r="C41" s="120"/>
      <c r="D41" s="120"/>
      <c r="E41" s="120"/>
      <c r="F41" s="120"/>
      <c r="G41" s="120"/>
      <c r="H41" s="120"/>
      <c r="I41" s="120"/>
      <c r="J41" s="120"/>
      <c r="K41" s="121"/>
    </row>
    <row r="42" spans="2:11" s="1" customFormat="1" ht="36.950000000000003" customHeight="1">
      <c r="B42" s="35"/>
      <c r="C42" s="27" t="s">
        <v>85</v>
      </c>
      <c r="D42" s="36"/>
      <c r="E42" s="36"/>
      <c r="F42" s="36"/>
      <c r="G42" s="36"/>
      <c r="H42" s="36"/>
      <c r="I42" s="36"/>
      <c r="J42" s="36"/>
      <c r="K42" s="39"/>
    </row>
    <row r="43" spans="2:11" s="1" customFormat="1" ht="6.95" customHeight="1">
      <c r="B43" s="35"/>
      <c r="C43" s="36"/>
      <c r="D43" s="36"/>
      <c r="E43" s="36"/>
      <c r="F43" s="36"/>
      <c r="G43" s="36"/>
      <c r="H43" s="36"/>
      <c r="I43" s="36"/>
      <c r="J43" s="36"/>
      <c r="K43" s="39"/>
    </row>
    <row r="44" spans="2:11" s="1" customFormat="1" ht="14.45" customHeight="1">
      <c r="B44" s="35"/>
      <c r="C44" s="33" t="s">
        <v>16</v>
      </c>
      <c r="D44" s="36"/>
      <c r="E44" s="36"/>
      <c r="F44" s="36"/>
      <c r="G44" s="36"/>
      <c r="H44" s="36"/>
      <c r="I44" s="36"/>
      <c r="J44" s="36"/>
      <c r="K44" s="39"/>
    </row>
    <row r="45" spans="2:11" s="1" customFormat="1" ht="22.5" customHeight="1">
      <c r="B45" s="35"/>
      <c r="C45" s="36"/>
      <c r="D45" s="36"/>
      <c r="E45" s="373" t="str">
        <f>E7</f>
        <v>Stavební úpravy ZŠ a MŠ, přístavba a půdní vestavba - DÍLČÍ PD - 4.VÝZVA Z IROP - INVESTICE DO VZDĚLÁVÁNÍ VYHL. DNE 27.11.2017</v>
      </c>
      <c r="F45" s="374"/>
      <c r="G45" s="374"/>
      <c r="H45" s="374"/>
      <c r="I45" s="36"/>
      <c r="J45" s="36"/>
      <c r="K45" s="39"/>
    </row>
    <row r="46" spans="2:11" s="1" customFormat="1" ht="14.45" customHeight="1">
      <c r="B46" s="35"/>
      <c r="C46" s="33" t="s">
        <v>84</v>
      </c>
      <c r="D46" s="36"/>
      <c r="E46" s="36"/>
      <c r="F46" s="36"/>
      <c r="G46" s="36"/>
      <c r="H46" s="36"/>
      <c r="I46" s="36"/>
      <c r="J46" s="36"/>
      <c r="K46" s="39"/>
    </row>
    <row r="47" spans="2:11" s="1" customFormat="1" ht="23.25" customHeight="1">
      <c r="B47" s="35"/>
      <c r="C47" s="36"/>
      <c r="D47" s="36"/>
      <c r="E47" s="377" t="str">
        <f>E9</f>
        <v xml:space="preserve">1 - Hl.objekt- Způsobilé výdaje - 1 - Stavebni úpravy ZŠ a MŠ, přístavba bezbar. WC </v>
      </c>
      <c r="F47" s="376"/>
      <c r="G47" s="376"/>
      <c r="H47" s="376"/>
      <c r="I47" s="36"/>
      <c r="J47" s="36"/>
      <c r="K47" s="39"/>
    </row>
    <row r="48" spans="2:11" s="1" customFormat="1" ht="6.95" customHeight="1">
      <c r="B48" s="35"/>
      <c r="C48" s="36"/>
      <c r="D48" s="36"/>
      <c r="E48" s="36"/>
      <c r="F48" s="36"/>
      <c r="G48" s="36"/>
      <c r="H48" s="36"/>
      <c r="I48" s="36"/>
      <c r="J48" s="36"/>
      <c r="K48" s="39"/>
    </row>
    <row r="49" spans="2:47" s="1" customFormat="1" ht="18" customHeight="1">
      <c r="B49" s="35"/>
      <c r="C49" s="33" t="s">
        <v>20</v>
      </c>
      <c r="D49" s="36"/>
      <c r="E49" s="36"/>
      <c r="F49" s="31" t="str">
        <f>F12</f>
        <v>Chodovice</v>
      </c>
      <c r="G49" s="36"/>
      <c r="H49" s="36"/>
      <c r="I49" s="33" t="s">
        <v>22</v>
      </c>
      <c r="J49" s="104">
        <f>IF(J12="","",J12)</f>
        <v>43116</v>
      </c>
      <c r="K49" s="39"/>
    </row>
    <row r="50" spans="2:47" s="1" customFormat="1" ht="6.95" customHeight="1">
      <c r="B50" s="35"/>
      <c r="C50" s="36"/>
      <c r="D50" s="36"/>
      <c r="E50" s="36"/>
      <c r="F50" s="36"/>
      <c r="G50" s="36"/>
      <c r="H50" s="36"/>
      <c r="I50" s="36"/>
      <c r="J50" s="36"/>
      <c r="K50" s="39"/>
    </row>
    <row r="51" spans="2:47" s="1" customFormat="1" ht="15">
      <c r="B51" s="35"/>
      <c r="C51" s="33" t="s">
        <v>23</v>
      </c>
      <c r="D51" s="36"/>
      <c r="E51" s="36"/>
      <c r="F51" s="31" t="str">
        <f>E15</f>
        <v>OÚ Holovousy</v>
      </c>
      <c r="G51" s="36"/>
      <c r="H51" s="36"/>
      <c r="I51" s="33" t="s">
        <v>30</v>
      </c>
      <c r="J51" s="31" t="str">
        <f>E21</f>
        <v>Oldřich Trnka</v>
      </c>
      <c r="K51" s="39"/>
    </row>
    <row r="52" spans="2:47" s="1" customFormat="1" ht="14.45" customHeight="1">
      <c r="B52" s="35"/>
      <c r="C52" s="33" t="s">
        <v>28</v>
      </c>
      <c r="D52" s="36"/>
      <c r="E52" s="36"/>
      <c r="F52" s="31" t="str">
        <f>IF(E18="","",E18)</f>
        <v xml:space="preserve"> </v>
      </c>
      <c r="G52" s="36"/>
      <c r="H52" s="36"/>
      <c r="I52" s="36"/>
      <c r="J52" s="36"/>
      <c r="K52" s="39"/>
    </row>
    <row r="53" spans="2:47" s="1" customFormat="1" ht="10.35" customHeight="1">
      <c r="B53" s="35"/>
      <c r="C53" s="36"/>
      <c r="D53" s="36"/>
      <c r="E53" s="36"/>
      <c r="F53" s="36"/>
      <c r="G53" s="36"/>
      <c r="H53" s="36"/>
      <c r="I53" s="36"/>
      <c r="J53" s="36"/>
      <c r="K53" s="39"/>
    </row>
    <row r="54" spans="2:47" s="1" customFormat="1" ht="29.25" customHeight="1">
      <c r="B54" s="35"/>
      <c r="C54" s="122" t="s">
        <v>86</v>
      </c>
      <c r="D54" s="113"/>
      <c r="E54" s="113"/>
      <c r="F54" s="113"/>
      <c r="G54" s="113"/>
      <c r="H54" s="113"/>
      <c r="I54" s="113"/>
      <c r="J54" s="123" t="s">
        <v>87</v>
      </c>
      <c r="K54" s="124"/>
    </row>
    <row r="55" spans="2:47" s="1" customFormat="1" ht="10.35" customHeight="1">
      <c r="B55" s="35"/>
      <c r="C55" s="36"/>
      <c r="D55" s="36"/>
      <c r="E55" s="36"/>
      <c r="F55" s="36"/>
      <c r="G55" s="36"/>
      <c r="H55" s="36"/>
      <c r="I55" s="36"/>
      <c r="J55" s="36"/>
      <c r="K55" s="39"/>
    </row>
    <row r="56" spans="2:47" s="1" customFormat="1" ht="29.25" customHeight="1">
      <c r="B56" s="35"/>
      <c r="C56" s="125" t="s">
        <v>88</v>
      </c>
      <c r="D56" s="36"/>
      <c r="E56" s="36"/>
      <c r="F56" s="36"/>
      <c r="G56" s="36"/>
      <c r="H56" s="36"/>
      <c r="I56" s="36"/>
      <c r="J56" s="110">
        <f>J108</f>
        <v>0</v>
      </c>
      <c r="K56" s="39"/>
      <c r="AU56" s="21" t="s">
        <v>89</v>
      </c>
    </row>
    <row r="57" spans="2:47" s="7" customFormat="1" ht="24.95" customHeight="1">
      <c r="B57" s="126"/>
      <c r="C57" s="127"/>
      <c r="D57" s="128" t="s">
        <v>90</v>
      </c>
      <c r="E57" s="129"/>
      <c r="F57" s="129"/>
      <c r="G57" s="129"/>
      <c r="H57" s="129"/>
      <c r="I57" s="129"/>
      <c r="J57" s="130">
        <f>J109</f>
        <v>0</v>
      </c>
      <c r="K57" s="131"/>
    </row>
    <row r="58" spans="2:47" s="8" customFormat="1" ht="19.899999999999999" customHeight="1">
      <c r="B58" s="132"/>
      <c r="C58" s="133"/>
      <c r="D58" s="134" t="s">
        <v>91</v>
      </c>
      <c r="E58" s="135"/>
      <c r="F58" s="135"/>
      <c r="G58" s="135"/>
      <c r="H58" s="135"/>
      <c r="I58" s="135"/>
      <c r="J58" s="136">
        <f>J110</f>
        <v>0</v>
      </c>
      <c r="K58" s="137"/>
    </row>
    <row r="59" spans="2:47" s="8" customFormat="1" ht="19.899999999999999" customHeight="1">
      <c r="B59" s="132"/>
      <c r="C59" s="133"/>
      <c r="D59" s="134" t="s">
        <v>92</v>
      </c>
      <c r="E59" s="135"/>
      <c r="F59" s="135"/>
      <c r="G59" s="135"/>
      <c r="H59" s="135"/>
      <c r="I59" s="135"/>
      <c r="J59" s="136">
        <f>J118</f>
        <v>0</v>
      </c>
      <c r="K59" s="137"/>
    </row>
    <row r="60" spans="2:47" s="8" customFormat="1" ht="19.899999999999999" customHeight="1">
      <c r="B60" s="132"/>
      <c r="C60" s="133"/>
      <c r="D60" s="134" t="s">
        <v>93</v>
      </c>
      <c r="E60" s="135"/>
      <c r="F60" s="135"/>
      <c r="G60" s="135"/>
      <c r="H60" s="135"/>
      <c r="I60" s="135"/>
      <c r="J60" s="136">
        <f>J124</f>
        <v>0</v>
      </c>
      <c r="K60" s="137"/>
    </row>
    <row r="61" spans="2:47" s="8" customFormat="1" ht="19.899999999999999" customHeight="1">
      <c r="B61" s="132"/>
      <c r="C61" s="133"/>
      <c r="D61" s="134" t="s">
        <v>94</v>
      </c>
      <c r="E61" s="135"/>
      <c r="F61" s="135"/>
      <c r="G61" s="135"/>
      <c r="H61" s="135"/>
      <c r="I61" s="135"/>
      <c r="J61" s="136">
        <f>J137</f>
        <v>0</v>
      </c>
      <c r="K61" s="137"/>
    </row>
    <row r="62" spans="2:47" s="8" customFormat="1" ht="19.899999999999999" customHeight="1">
      <c r="B62" s="132"/>
      <c r="C62" s="133"/>
      <c r="D62" s="134" t="s">
        <v>95</v>
      </c>
      <c r="E62" s="135"/>
      <c r="F62" s="135"/>
      <c r="G62" s="135"/>
      <c r="H62" s="135"/>
      <c r="I62" s="135"/>
      <c r="J62" s="136">
        <f>J146</f>
        <v>0</v>
      </c>
      <c r="K62" s="137"/>
    </row>
    <row r="63" spans="2:47" s="8" customFormat="1" ht="19.899999999999999" customHeight="1">
      <c r="B63" s="132"/>
      <c r="C63" s="133"/>
      <c r="D63" s="134" t="s">
        <v>96</v>
      </c>
      <c r="E63" s="135"/>
      <c r="F63" s="135"/>
      <c r="G63" s="135"/>
      <c r="H63" s="135"/>
      <c r="I63" s="135"/>
      <c r="J63" s="136">
        <f>J163</f>
        <v>0</v>
      </c>
      <c r="K63" s="137"/>
    </row>
    <row r="64" spans="2:47" s="8" customFormat="1" ht="19.899999999999999" customHeight="1">
      <c r="B64" s="132"/>
      <c r="C64" s="133"/>
      <c r="D64" s="134" t="s">
        <v>97</v>
      </c>
      <c r="E64" s="135"/>
      <c r="F64" s="135"/>
      <c r="G64" s="135"/>
      <c r="H64" s="135"/>
      <c r="I64" s="135"/>
      <c r="J64" s="136">
        <f>J179</f>
        <v>0</v>
      </c>
      <c r="K64" s="137"/>
    </row>
    <row r="65" spans="2:11" s="8" customFormat="1" ht="19.899999999999999" customHeight="1">
      <c r="B65" s="132"/>
      <c r="C65" s="133"/>
      <c r="D65" s="134" t="s">
        <v>98</v>
      </c>
      <c r="E65" s="135"/>
      <c r="F65" s="135"/>
      <c r="G65" s="135"/>
      <c r="H65" s="135"/>
      <c r="I65" s="135"/>
      <c r="J65" s="136">
        <f>J184</f>
        <v>0</v>
      </c>
      <c r="K65" s="137"/>
    </row>
    <row r="66" spans="2:11" s="7" customFormat="1" ht="24.95" customHeight="1">
      <c r="B66" s="126"/>
      <c r="C66" s="127"/>
      <c r="D66" s="128" t="s">
        <v>99</v>
      </c>
      <c r="E66" s="129"/>
      <c r="F66" s="129"/>
      <c r="G66" s="129"/>
      <c r="H66" s="129"/>
      <c r="I66" s="129"/>
      <c r="J66" s="130">
        <f>J186</f>
        <v>0</v>
      </c>
      <c r="K66" s="131"/>
    </row>
    <row r="67" spans="2:11" s="8" customFormat="1" ht="19.899999999999999" customHeight="1">
      <c r="B67" s="132"/>
      <c r="C67" s="133"/>
      <c r="D67" s="134" t="s">
        <v>100</v>
      </c>
      <c r="E67" s="135"/>
      <c r="F67" s="135"/>
      <c r="G67" s="135"/>
      <c r="H67" s="135"/>
      <c r="I67" s="135"/>
      <c r="J67" s="136">
        <f>J187</f>
        <v>0</v>
      </c>
      <c r="K67" s="137"/>
    </row>
    <row r="68" spans="2:11" s="8" customFormat="1" ht="19.899999999999999" customHeight="1">
      <c r="B68" s="132"/>
      <c r="C68" s="133"/>
      <c r="D68" s="134" t="s">
        <v>101</v>
      </c>
      <c r="E68" s="135"/>
      <c r="F68" s="135"/>
      <c r="G68" s="135"/>
      <c r="H68" s="135"/>
      <c r="I68" s="135"/>
      <c r="J68" s="136">
        <f>J196</f>
        <v>0</v>
      </c>
      <c r="K68" s="137"/>
    </row>
    <row r="69" spans="2:11" s="8" customFormat="1" ht="19.899999999999999" customHeight="1">
      <c r="B69" s="132"/>
      <c r="C69" s="133"/>
      <c r="D69" s="134" t="s">
        <v>102</v>
      </c>
      <c r="E69" s="135"/>
      <c r="F69" s="135"/>
      <c r="G69" s="135"/>
      <c r="H69" s="135"/>
      <c r="I69" s="135"/>
      <c r="J69" s="136">
        <f>J200</f>
        <v>0</v>
      </c>
      <c r="K69" s="137"/>
    </row>
    <row r="70" spans="2:11" s="8" customFormat="1" ht="19.899999999999999" customHeight="1">
      <c r="B70" s="132"/>
      <c r="C70" s="133"/>
      <c r="D70" s="134" t="s">
        <v>103</v>
      </c>
      <c r="E70" s="135"/>
      <c r="F70" s="135"/>
      <c r="G70" s="135"/>
      <c r="H70" s="135"/>
      <c r="I70" s="135"/>
      <c r="J70" s="136">
        <f>J209</f>
        <v>0</v>
      </c>
      <c r="K70" s="137"/>
    </row>
    <row r="71" spans="2:11" s="8" customFormat="1" ht="19.899999999999999" customHeight="1">
      <c r="B71" s="132"/>
      <c r="C71" s="133"/>
      <c r="D71" s="134" t="s">
        <v>104</v>
      </c>
      <c r="E71" s="135"/>
      <c r="F71" s="135"/>
      <c r="G71" s="135"/>
      <c r="H71" s="135"/>
      <c r="I71" s="135"/>
      <c r="J71" s="136">
        <f>J211</f>
        <v>0</v>
      </c>
      <c r="K71" s="137"/>
    </row>
    <row r="72" spans="2:11" s="8" customFormat="1" ht="19.899999999999999" customHeight="1">
      <c r="B72" s="132"/>
      <c r="C72" s="133"/>
      <c r="D72" s="134" t="s">
        <v>105</v>
      </c>
      <c r="E72" s="135"/>
      <c r="F72" s="135"/>
      <c r="G72" s="135"/>
      <c r="H72" s="135"/>
      <c r="I72" s="135"/>
      <c r="J72" s="136">
        <f>J213</f>
        <v>0</v>
      </c>
      <c r="K72" s="137"/>
    </row>
    <row r="73" spans="2:11" s="8" customFormat="1" ht="19.899999999999999" customHeight="1">
      <c r="B73" s="132"/>
      <c r="C73" s="133"/>
      <c r="D73" s="134" t="s">
        <v>106</v>
      </c>
      <c r="E73" s="135"/>
      <c r="F73" s="135"/>
      <c r="G73" s="135"/>
      <c r="H73" s="135"/>
      <c r="I73" s="135"/>
      <c r="J73" s="136">
        <f>J216</f>
        <v>0</v>
      </c>
      <c r="K73" s="137"/>
    </row>
    <row r="74" spans="2:11" s="8" customFormat="1" ht="19.899999999999999" customHeight="1">
      <c r="B74" s="132"/>
      <c r="C74" s="133"/>
      <c r="D74" s="134" t="s">
        <v>107</v>
      </c>
      <c r="E74" s="135"/>
      <c r="F74" s="135"/>
      <c r="G74" s="135"/>
      <c r="H74" s="135"/>
      <c r="I74" s="135"/>
      <c r="J74" s="136">
        <f>J218</f>
        <v>0</v>
      </c>
      <c r="K74" s="137"/>
    </row>
    <row r="75" spans="2:11" s="8" customFormat="1" ht="19.899999999999999" customHeight="1">
      <c r="B75" s="132"/>
      <c r="C75" s="133"/>
      <c r="D75" s="134" t="s">
        <v>108</v>
      </c>
      <c r="E75" s="135"/>
      <c r="F75" s="135"/>
      <c r="G75" s="135"/>
      <c r="H75" s="135"/>
      <c r="I75" s="135"/>
      <c r="J75" s="136">
        <f>J228</f>
        <v>0</v>
      </c>
      <c r="K75" s="137"/>
    </row>
    <row r="76" spans="2:11" s="8" customFormat="1" ht="19.899999999999999" customHeight="1">
      <c r="B76" s="132"/>
      <c r="C76" s="133"/>
      <c r="D76" s="134" t="s">
        <v>109</v>
      </c>
      <c r="E76" s="135"/>
      <c r="F76" s="135"/>
      <c r="G76" s="135"/>
      <c r="H76" s="135"/>
      <c r="I76" s="135"/>
      <c r="J76" s="136">
        <f>J231</f>
        <v>0</v>
      </c>
      <c r="K76" s="137"/>
    </row>
    <row r="77" spans="2:11" s="8" customFormat="1" ht="19.899999999999999" customHeight="1">
      <c r="B77" s="132"/>
      <c r="C77" s="133"/>
      <c r="D77" s="134" t="s">
        <v>110</v>
      </c>
      <c r="E77" s="135"/>
      <c r="F77" s="135"/>
      <c r="G77" s="135"/>
      <c r="H77" s="135"/>
      <c r="I77" s="135"/>
      <c r="J77" s="136">
        <f>J243</f>
        <v>0</v>
      </c>
      <c r="K77" s="137"/>
    </row>
    <row r="78" spans="2:11" s="8" customFormat="1" ht="19.899999999999999" customHeight="1">
      <c r="B78" s="132"/>
      <c r="C78" s="133"/>
      <c r="D78" s="134" t="s">
        <v>111</v>
      </c>
      <c r="E78" s="135"/>
      <c r="F78" s="135"/>
      <c r="G78" s="135"/>
      <c r="H78" s="135"/>
      <c r="I78" s="135"/>
      <c r="J78" s="136">
        <f>J265</f>
        <v>0</v>
      </c>
      <c r="K78" s="137"/>
    </row>
    <row r="79" spans="2:11" s="8" customFormat="1" ht="19.899999999999999" customHeight="1">
      <c r="B79" s="132"/>
      <c r="C79" s="133"/>
      <c r="D79" s="134" t="s">
        <v>112</v>
      </c>
      <c r="E79" s="135"/>
      <c r="F79" s="135"/>
      <c r="G79" s="135"/>
      <c r="H79" s="135"/>
      <c r="I79" s="135"/>
      <c r="J79" s="136">
        <f>J268</f>
        <v>0</v>
      </c>
      <c r="K79" s="137"/>
    </row>
    <row r="80" spans="2:11" s="8" customFormat="1" ht="19.899999999999999" customHeight="1">
      <c r="B80" s="132"/>
      <c r="C80" s="133"/>
      <c r="D80" s="134" t="s">
        <v>113</v>
      </c>
      <c r="E80" s="135"/>
      <c r="F80" s="135"/>
      <c r="G80" s="135"/>
      <c r="H80" s="135"/>
      <c r="I80" s="135"/>
      <c r="J80" s="136">
        <f>J273</f>
        <v>0</v>
      </c>
      <c r="K80" s="137"/>
    </row>
    <row r="81" spans="2:12" s="8" customFormat="1" ht="19.899999999999999" customHeight="1">
      <c r="B81" s="132"/>
      <c r="C81" s="133"/>
      <c r="D81" s="134" t="s">
        <v>114</v>
      </c>
      <c r="E81" s="135"/>
      <c r="F81" s="135"/>
      <c r="G81" s="135"/>
      <c r="H81" s="135"/>
      <c r="I81" s="135"/>
      <c r="J81" s="136">
        <f>J280</f>
        <v>0</v>
      </c>
      <c r="K81" s="137"/>
    </row>
    <row r="82" spans="2:12" s="8" customFormat="1" ht="19.899999999999999" customHeight="1">
      <c r="B82" s="132"/>
      <c r="C82" s="133"/>
      <c r="D82" s="134" t="s">
        <v>115</v>
      </c>
      <c r="E82" s="135"/>
      <c r="F82" s="135"/>
      <c r="G82" s="135"/>
      <c r="H82" s="135"/>
      <c r="I82" s="135"/>
      <c r="J82" s="136">
        <f>J288</f>
        <v>0</v>
      </c>
      <c r="K82" s="137"/>
    </row>
    <row r="83" spans="2:12" s="8" customFormat="1" ht="19.899999999999999" customHeight="1">
      <c r="B83" s="132"/>
      <c r="C83" s="133"/>
      <c r="D83" s="134" t="s">
        <v>116</v>
      </c>
      <c r="E83" s="135"/>
      <c r="F83" s="135"/>
      <c r="G83" s="135"/>
      <c r="H83" s="135"/>
      <c r="I83" s="135"/>
      <c r="J83" s="136">
        <f>J293</f>
        <v>0</v>
      </c>
      <c r="K83" s="137"/>
    </row>
    <row r="84" spans="2:12" s="8" customFormat="1" ht="19.899999999999999" customHeight="1">
      <c r="B84" s="132"/>
      <c r="C84" s="133"/>
      <c r="D84" s="134" t="s">
        <v>117</v>
      </c>
      <c r="E84" s="135"/>
      <c r="F84" s="135"/>
      <c r="G84" s="135"/>
      <c r="H84" s="135"/>
      <c r="I84" s="135"/>
      <c r="J84" s="136">
        <f>J295</f>
        <v>0</v>
      </c>
      <c r="K84" s="137"/>
    </row>
    <row r="85" spans="2:12" s="7" customFormat="1" ht="24.95" customHeight="1">
      <c r="B85" s="126"/>
      <c r="C85" s="127"/>
      <c r="D85" s="128" t="s">
        <v>118</v>
      </c>
      <c r="E85" s="129"/>
      <c r="F85" s="129"/>
      <c r="G85" s="129"/>
      <c r="H85" s="129"/>
      <c r="I85" s="129"/>
      <c r="J85" s="130">
        <f>J298</f>
        <v>0</v>
      </c>
      <c r="K85" s="131"/>
    </row>
    <row r="86" spans="2:12" s="8" customFormat="1" ht="19.899999999999999" customHeight="1">
      <c r="B86" s="132"/>
      <c r="C86" s="133"/>
      <c r="D86" s="134" t="s">
        <v>119</v>
      </c>
      <c r="E86" s="135"/>
      <c r="F86" s="135"/>
      <c r="G86" s="135"/>
      <c r="H86" s="135"/>
      <c r="I86" s="135"/>
      <c r="J86" s="136">
        <f>J299</f>
        <v>0</v>
      </c>
      <c r="K86" s="137"/>
    </row>
    <row r="87" spans="2:12" s="8" customFormat="1" ht="19.899999999999999" customHeight="1">
      <c r="B87" s="132"/>
      <c r="C87" s="133"/>
      <c r="D87" s="134" t="s">
        <v>120</v>
      </c>
      <c r="E87" s="135"/>
      <c r="F87" s="135"/>
      <c r="G87" s="135"/>
      <c r="H87" s="135"/>
      <c r="I87" s="135"/>
      <c r="J87" s="136">
        <f>J301</f>
        <v>0</v>
      </c>
      <c r="K87" s="137"/>
    </row>
    <row r="88" spans="2:12" s="8" customFormat="1" ht="19.899999999999999" customHeight="1">
      <c r="B88" s="132"/>
      <c r="C88" s="133"/>
      <c r="D88" s="134" t="s">
        <v>121</v>
      </c>
      <c r="E88" s="135"/>
      <c r="F88" s="135"/>
      <c r="G88" s="135"/>
      <c r="H88" s="135"/>
      <c r="I88" s="135"/>
      <c r="J88" s="136">
        <f>J303</f>
        <v>0</v>
      </c>
      <c r="K88" s="137"/>
    </row>
    <row r="89" spans="2:12" s="1" customFormat="1" ht="21.75" customHeight="1">
      <c r="B89" s="35"/>
      <c r="C89" s="36"/>
      <c r="D89" s="36"/>
      <c r="E89" s="36"/>
      <c r="F89" s="36"/>
      <c r="G89" s="36"/>
      <c r="H89" s="36"/>
      <c r="I89" s="36"/>
      <c r="J89" s="36"/>
      <c r="K89" s="39"/>
    </row>
    <row r="90" spans="2:12" s="1" customFormat="1" ht="6.95" customHeight="1">
      <c r="B90" s="50"/>
      <c r="C90" s="51"/>
      <c r="D90" s="51"/>
      <c r="E90" s="51"/>
      <c r="F90" s="51"/>
      <c r="G90" s="51"/>
      <c r="H90" s="51"/>
      <c r="I90" s="51"/>
      <c r="J90" s="51"/>
      <c r="K90" s="52"/>
    </row>
    <row r="94" spans="2:12" s="1" customFormat="1" ht="6.95" customHeight="1">
      <c r="B94" s="53"/>
      <c r="C94" s="54"/>
      <c r="D94" s="54"/>
      <c r="E94" s="54"/>
      <c r="F94" s="54"/>
      <c r="G94" s="54"/>
      <c r="H94" s="54"/>
      <c r="I94" s="54"/>
      <c r="J94" s="54"/>
      <c r="K94" s="54"/>
      <c r="L94" s="55"/>
    </row>
    <row r="95" spans="2:12" s="1" customFormat="1" ht="36.950000000000003" customHeight="1">
      <c r="B95" s="35"/>
      <c r="C95" s="56" t="s">
        <v>122</v>
      </c>
      <c r="D95" s="57"/>
      <c r="E95" s="57"/>
      <c r="F95" s="57"/>
      <c r="G95" s="57"/>
      <c r="H95" s="57"/>
      <c r="I95" s="57"/>
      <c r="J95" s="57"/>
      <c r="K95" s="57"/>
      <c r="L95" s="55"/>
    </row>
    <row r="96" spans="2:12" s="1" customFormat="1" ht="6.95" customHeight="1">
      <c r="B96" s="35"/>
      <c r="C96" s="57"/>
      <c r="D96" s="57"/>
      <c r="E96" s="57"/>
      <c r="F96" s="57"/>
      <c r="G96" s="57"/>
      <c r="H96" s="57"/>
      <c r="I96" s="57"/>
      <c r="J96" s="57"/>
      <c r="K96" s="57"/>
      <c r="L96" s="55"/>
    </row>
    <row r="97" spans="2:65" s="1" customFormat="1" ht="14.45" customHeight="1">
      <c r="B97" s="35"/>
      <c r="C97" s="59" t="s">
        <v>16</v>
      </c>
      <c r="D97" s="57"/>
      <c r="E97" s="57"/>
      <c r="F97" s="57"/>
      <c r="G97" s="57"/>
      <c r="H97" s="57"/>
      <c r="I97" s="57"/>
      <c r="J97" s="57"/>
      <c r="K97" s="57"/>
      <c r="L97" s="55"/>
    </row>
    <row r="98" spans="2:65" s="1" customFormat="1" ht="22.5" customHeight="1">
      <c r="B98" s="35"/>
      <c r="C98" s="57"/>
      <c r="D98" s="57"/>
      <c r="E98" s="369" t="str">
        <f>E7</f>
        <v>Stavební úpravy ZŠ a MŠ, přístavba a půdní vestavba - DÍLČÍ PD - 4.VÝZVA Z IROP - INVESTICE DO VZDĚLÁVÁNÍ VYHL. DNE 27.11.2017</v>
      </c>
      <c r="F98" s="370"/>
      <c r="G98" s="370"/>
      <c r="H98" s="370"/>
      <c r="I98" s="57"/>
      <c r="J98" s="57"/>
      <c r="K98" s="57"/>
      <c r="L98" s="55"/>
    </row>
    <row r="99" spans="2:65" s="1" customFormat="1" ht="14.45" customHeight="1">
      <c r="B99" s="35"/>
      <c r="C99" s="59" t="s">
        <v>84</v>
      </c>
      <c r="D99" s="57"/>
      <c r="E99" s="57"/>
      <c r="F99" s="57"/>
      <c r="G99" s="57"/>
      <c r="H99" s="57"/>
      <c r="I99" s="57"/>
      <c r="J99" s="57"/>
      <c r="K99" s="57"/>
      <c r="L99" s="55"/>
    </row>
    <row r="100" spans="2:65" s="1" customFormat="1" ht="23.25" customHeight="1">
      <c r="B100" s="35"/>
      <c r="C100" s="57"/>
      <c r="D100" s="57"/>
      <c r="E100" s="357" t="str">
        <f>E9</f>
        <v xml:space="preserve">1 - Hl.objekt- Způsobilé výdaje - 1 - Stavebni úpravy ZŠ a MŠ, přístavba bezbar. WC </v>
      </c>
      <c r="F100" s="371"/>
      <c r="G100" s="371"/>
      <c r="H100" s="371"/>
      <c r="I100" s="57"/>
      <c r="J100" s="57"/>
      <c r="K100" s="57"/>
      <c r="L100" s="55"/>
    </row>
    <row r="101" spans="2:65" s="1" customFormat="1" ht="6.95" customHeight="1">
      <c r="B101" s="35"/>
      <c r="C101" s="57"/>
      <c r="D101" s="57"/>
      <c r="E101" s="57"/>
      <c r="F101" s="57"/>
      <c r="G101" s="57"/>
      <c r="H101" s="57"/>
      <c r="I101" s="57"/>
      <c r="J101" s="57"/>
      <c r="K101" s="57"/>
      <c r="L101" s="55"/>
    </row>
    <row r="102" spans="2:65" s="1" customFormat="1" ht="18" customHeight="1">
      <c r="B102" s="35"/>
      <c r="C102" s="59" t="s">
        <v>20</v>
      </c>
      <c r="D102" s="57"/>
      <c r="E102" s="57"/>
      <c r="F102" s="138" t="str">
        <f>F12</f>
        <v>Chodovice</v>
      </c>
      <c r="G102" s="57"/>
      <c r="H102" s="57"/>
      <c r="I102" s="59" t="s">
        <v>22</v>
      </c>
      <c r="J102" s="67">
        <f>IF(J12="","",J12)</f>
        <v>43116</v>
      </c>
      <c r="K102" s="57"/>
      <c r="L102" s="55"/>
    </row>
    <row r="103" spans="2:65" s="1" customFormat="1" ht="6.95" customHeight="1">
      <c r="B103" s="35"/>
      <c r="C103" s="57"/>
      <c r="D103" s="57"/>
      <c r="E103" s="57"/>
      <c r="F103" s="57"/>
      <c r="G103" s="57"/>
      <c r="H103" s="57"/>
      <c r="I103" s="57"/>
      <c r="J103" s="57"/>
      <c r="K103" s="57"/>
      <c r="L103" s="55"/>
    </row>
    <row r="104" spans="2:65" s="1" customFormat="1" ht="15">
      <c r="B104" s="35"/>
      <c r="C104" s="59" t="s">
        <v>23</v>
      </c>
      <c r="D104" s="57"/>
      <c r="E104" s="57"/>
      <c r="F104" s="138" t="str">
        <f>E15</f>
        <v>OÚ Holovousy</v>
      </c>
      <c r="G104" s="57"/>
      <c r="H104" s="57"/>
      <c r="I104" s="59" t="s">
        <v>30</v>
      </c>
      <c r="J104" s="138" t="str">
        <f>E21</f>
        <v>Oldřich Trnka</v>
      </c>
      <c r="K104" s="57"/>
      <c r="L104" s="55"/>
    </row>
    <row r="105" spans="2:65" s="1" customFormat="1" ht="14.45" customHeight="1">
      <c r="B105" s="35"/>
      <c r="C105" s="59" t="s">
        <v>28</v>
      </c>
      <c r="D105" s="57"/>
      <c r="E105" s="57"/>
      <c r="F105" s="138" t="str">
        <f>IF(E18="","",E18)</f>
        <v xml:space="preserve"> </v>
      </c>
      <c r="G105" s="57"/>
      <c r="H105" s="57"/>
      <c r="I105" s="57"/>
      <c r="J105" s="57"/>
      <c r="K105" s="57"/>
      <c r="L105" s="55"/>
    </row>
    <row r="106" spans="2:65" s="1" customFormat="1" ht="10.35" customHeight="1">
      <c r="B106" s="35"/>
      <c r="C106" s="57"/>
      <c r="D106" s="57"/>
      <c r="E106" s="57"/>
      <c r="F106" s="57"/>
      <c r="G106" s="57"/>
      <c r="H106" s="57"/>
      <c r="I106" s="57"/>
      <c r="J106" s="57"/>
      <c r="K106" s="57"/>
      <c r="L106" s="55"/>
    </row>
    <row r="107" spans="2:65" s="9" customFormat="1" ht="29.25" customHeight="1">
      <c r="B107" s="139"/>
      <c r="C107" s="140" t="s">
        <v>123</v>
      </c>
      <c r="D107" s="141" t="s">
        <v>54</v>
      </c>
      <c r="E107" s="141" t="s">
        <v>50</v>
      </c>
      <c r="F107" s="141" t="s">
        <v>124</v>
      </c>
      <c r="G107" s="141" t="s">
        <v>125</v>
      </c>
      <c r="H107" s="141" t="s">
        <v>126</v>
      </c>
      <c r="I107" s="142" t="s">
        <v>127</v>
      </c>
      <c r="J107" s="141" t="s">
        <v>87</v>
      </c>
      <c r="K107" s="143" t="s">
        <v>128</v>
      </c>
      <c r="L107" s="144"/>
      <c r="M107" s="75" t="s">
        <v>129</v>
      </c>
      <c r="N107" s="76" t="s">
        <v>39</v>
      </c>
      <c r="O107" s="76" t="s">
        <v>130</v>
      </c>
      <c r="P107" s="76" t="s">
        <v>131</v>
      </c>
      <c r="Q107" s="76" t="s">
        <v>132</v>
      </c>
      <c r="R107" s="76" t="s">
        <v>133</v>
      </c>
      <c r="S107" s="76" t="s">
        <v>134</v>
      </c>
      <c r="T107" s="77" t="s">
        <v>135</v>
      </c>
    </row>
    <row r="108" spans="2:65" s="1" customFormat="1" ht="29.25" customHeight="1">
      <c r="B108" s="35"/>
      <c r="C108" s="81" t="s">
        <v>88</v>
      </c>
      <c r="D108" s="57"/>
      <c r="E108" s="57"/>
      <c r="F108" s="57"/>
      <c r="G108" s="57"/>
      <c r="H108" s="57"/>
      <c r="I108" s="57"/>
      <c r="J108" s="145">
        <f>SUM(J109,J186,J298)</f>
        <v>0</v>
      </c>
      <c r="K108" s="57"/>
      <c r="L108" s="55"/>
      <c r="M108" s="78"/>
      <c r="N108" s="79"/>
      <c r="O108" s="79"/>
      <c r="P108" s="146" t="e">
        <f>P109+P184+P288</f>
        <v>#REF!</v>
      </c>
      <c r="Q108" s="79"/>
      <c r="R108" s="146" t="e">
        <f>R109+R184+R288</f>
        <v>#REF!</v>
      </c>
      <c r="S108" s="79"/>
      <c r="T108" s="147" t="e">
        <f>T109+T184+T288</f>
        <v>#REF!</v>
      </c>
      <c r="AT108" s="21" t="s">
        <v>68</v>
      </c>
      <c r="AU108" s="21" t="s">
        <v>89</v>
      </c>
      <c r="BK108" s="148" t="e">
        <f>BK109+BK184+BK288</f>
        <v>#REF!</v>
      </c>
    </row>
    <row r="109" spans="2:65" s="10" customFormat="1" ht="37.35" customHeight="1">
      <c r="B109" s="149"/>
      <c r="C109" s="150"/>
      <c r="D109" s="151" t="s">
        <v>68</v>
      </c>
      <c r="E109" s="152" t="s">
        <v>136</v>
      </c>
      <c r="F109" s="152" t="s">
        <v>137</v>
      </c>
      <c r="G109" s="150"/>
      <c r="H109" s="150"/>
      <c r="I109" s="150"/>
      <c r="J109" s="153">
        <f>SUM(J110,J118,J124,J137,J146,J163,J179,J184)</f>
        <v>0</v>
      </c>
      <c r="K109" s="150"/>
      <c r="L109" s="154"/>
      <c r="M109" s="155"/>
      <c r="N109" s="156"/>
      <c r="O109" s="156"/>
      <c r="P109" s="157" t="e">
        <f>P110+P118+#REF!+P135+P144+P161+#REF!+#REF!</f>
        <v>#REF!</v>
      </c>
      <c r="Q109" s="156"/>
      <c r="R109" s="157" t="e">
        <f>R110+R118+#REF!+R135+R144+R161+#REF!+#REF!</f>
        <v>#REF!</v>
      </c>
      <c r="S109" s="156"/>
      <c r="T109" s="158" t="e">
        <f>T110+T118+#REF!+T135+T144+T161+#REF!+#REF!</f>
        <v>#REF!</v>
      </c>
      <c r="AR109" s="159" t="s">
        <v>75</v>
      </c>
      <c r="AT109" s="160" t="s">
        <v>68</v>
      </c>
      <c r="AU109" s="160" t="s">
        <v>69</v>
      </c>
      <c r="AY109" s="159" t="s">
        <v>138</v>
      </c>
      <c r="BK109" s="161" t="e">
        <f>BK110+BK118+#REF!+BK135+BK144+BK161+#REF!+#REF!</f>
        <v>#REF!</v>
      </c>
    </row>
    <row r="110" spans="2:65" s="10" customFormat="1" ht="19.899999999999999" customHeight="1">
      <c r="B110" s="149"/>
      <c r="C110" s="150"/>
      <c r="D110" s="162" t="s">
        <v>68</v>
      </c>
      <c r="E110" s="163" t="s">
        <v>75</v>
      </c>
      <c r="F110" s="163" t="s">
        <v>139</v>
      </c>
      <c r="G110" s="150"/>
      <c r="H110" s="150"/>
      <c r="I110" s="150"/>
      <c r="J110" s="164">
        <f>SUM(J111:J117)</f>
        <v>0</v>
      </c>
      <c r="K110" s="150"/>
      <c r="L110" s="154"/>
      <c r="M110" s="155"/>
      <c r="N110" s="156"/>
      <c r="O110" s="156"/>
      <c r="P110" s="157">
        <f>SUM(P111:P117)</f>
        <v>28.162209999999998</v>
      </c>
      <c r="Q110" s="156"/>
      <c r="R110" s="157">
        <f>SUM(R111:R117)</f>
        <v>0.93</v>
      </c>
      <c r="S110" s="156"/>
      <c r="T110" s="158">
        <f>SUM(T111:T117)</f>
        <v>0</v>
      </c>
      <c r="AR110" s="159" t="s">
        <v>75</v>
      </c>
      <c r="AT110" s="160" t="s">
        <v>68</v>
      </c>
      <c r="AU110" s="160" t="s">
        <v>75</v>
      </c>
      <c r="AY110" s="159" t="s">
        <v>138</v>
      </c>
      <c r="BK110" s="161">
        <f>SUM(BK111:BK117)</f>
        <v>0</v>
      </c>
    </row>
    <row r="111" spans="2:65" s="1" customFormat="1" ht="22.5" customHeight="1">
      <c r="B111" s="35"/>
      <c r="C111" s="165" t="s">
        <v>75</v>
      </c>
      <c r="D111" s="165" t="s">
        <v>140</v>
      </c>
      <c r="E111" s="166" t="s">
        <v>141</v>
      </c>
      <c r="F111" s="167" t="s">
        <v>142</v>
      </c>
      <c r="G111" s="168" t="s">
        <v>143</v>
      </c>
      <c r="H111" s="169">
        <v>4.2699999999999996</v>
      </c>
      <c r="I111" s="170">
        <v>0</v>
      </c>
      <c r="J111" s="170">
        <f t="shared" ref="J111:J117" si="0">ROUND(I111*H111,2)</f>
        <v>0</v>
      </c>
      <c r="K111" s="167" t="s">
        <v>144</v>
      </c>
      <c r="L111" s="55"/>
      <c r="M111" s="171" t="s">
        <v>18</v>
      </c>
      <c r="N111" s="172" t="s">
        <v>40</v>
      </c>
      <c r="O111" s="173">
        <v>2.3199999999999998</v>
      </c>
      <c r="P111" s="173">
        <f t="shared" ref="P111:P117" si="1">O111*H111</f>
        <v>9.9063999999999979</v>
      </c>
      <c r="Q111" s="173">
        <v>0</v>
      </c>
      <c r="R111" s="173">
        <f t="shared" ref="R111:R117" si="2">Q111*H111</f>
        <v>0</v>
      </c>
      <c r="S111" s="173">
        <v>0</v>
      </c>
      <c r="T111" s="174">
        <f t="shared" ref="T111:T117" si="3">S111*H111</f>
        <v>0</v>
      </c>
      <c r="AR111" s="21" t="s">
        <v>145</v>
      </c>
      <c r="AT111" s="21" t="s">
        <v>140</v>
      </c>
      <c r="AU111" s="21" t="s">
        <v>77</v>
      </c>
      <c r="AY111" s="21" t="s">
        <v>138</v>
      </c>
      <c r="BE111" s="175">
        <f t="shared" ref="BE111:BE117" si="4">IF(N111="základní",J111,0)</f>
        <v>0</v>
      </c>
      <c r="BF111" s="175">
        <f t="shared" ref="BF111:BF117" si="5">IF(N111="snížená",J111,0)</f>
        <v>0</v>
      </c>
      <c r="BG111" s="175">
        <f t="shared" ref="BG111:BG117" si="6">IF(N111="zákl. přenesená",J111,0)</f>
        <v>0</v>
      </c>
      <c r="BH111" s="175">
        <f t="shared" ref="BH111:BH117" si="7">IF(N111="sníž. přenesená",J111,0)</f>
        <v>0</v>
      </c>
      <c r="BI111" s="175">
        <f t="shared" ref="BI111:BI117" si="8">IF(N111="nulová",J111,0)</f>
        <v>0</v>
      </c>
      <c r="BJ111" s="21" t="s">
        <v>75</v>
      </c>
      <c r="BK111" s="175">
        <f t="shared" ref="BK111:BK117" si="9">ROUND(I111*H111,2)</f>
        <v>0</v>
      </c>
      <c r="BL111" s="21" t="s">
        <v>145</v>
      </c>
      <c r="BM111" s="21" t="s">
        <v>146</v>
      </c>
    </row>
    <row r="112" spans="2:65" s="1" customFormat="1" ht="22.5" customHeight="1">
      <c r="B112" s="35"/>
      <c r="C112" s="165" t="s">
        <v>77</v>
      </c>
      <c r="D112" s="165" t="s">
        <v>140</v>
      </c>
      <c r="E112" s="166" t="s">
        <v>147</v>
      </c>
      <c r="F112" s="292" t="s">
        <v>957</v>
      </c>
      <c r="G112" s="168" t="s">
        <v>143</v>
      </c>
      <c r="H112" s="169">
        <v>1.8</v>
      </c>
      <c r="I112" s="170">
        <v>0</v>
      </c>
      <c r="J112" s="170">
        <f t="shared" si="0"/>
        <v>0</v>
      </c>
      <c r="K112" s="167" t="s">
        <v>144</v>
      </c>
      <c r="L112" s="55"/>
      <c r="M112" s="171" t="s">
        <v>18</v>
      </c>
      <c r="N112" s="172" t="s">
        <v>40</v>
      </c>
      <c r="O112" s="173">
        <v>7.7039999999999997</v>
      </c>
      <c r="P112" s="173">
        <f t="shared" si="1"/>
        <v>13.8672</v>
      </c>
      <c r="Q112" s="173">
        <v>0</v>
      </c>
      <c r="R112" s="173">
        <f t="shared" si="2"/>
        <v>0</v>
      </c>
      <c r="S112" s="173">
        <v>0</v>
      </c>
      <c r="T112" s="174">
        <f t="shared" si="3"/>
        <v>0</v>
      </c>
      <c r="AR112" s="21" t="s">
        <v>145</v>
      </c>
      <c r="AT112" s="21" t="s">
        <v>140</v>
      </c>
      <c r="AU112" s="21" t="s">
        <v>77</v>
      </c>
      <c r="AY112" s="21" t="s">
        <v>138</v>
      </c>
      <c r="BE112" s="175">
        <f t="shared" si="4"/>
        <v>0</v>
      </c>
      <c r="BF112" s="175">
        <f t="shared" si="5"/>
        <v>0</v>
      </c>
      <c r="BG112" s="175">
        <f t="shared" si="6"/>
        <v>0</v>
      </c>
      <c r="BH112" s="175">
        <f t="shared" si="7"/>
        <v>0</v>
      </c>
      <c r="BI112" s="175">
        <f t="shared" si="8"/>
        <v>0</v>
      </c>
      <c r="BJ112" s="21" t="s">
        <v>75</v>
      </c>
      <c r="BK112" s="175">
        <f t="shared" si="9"/>
        <v>0</v>
      </c>
      <c r="BL112" s="21" t="s">
        <v>145</v>
      </c>
      <c r="BM112" s="21" t="s">
        <v>148</v>
      </c>
    </row>
    <row r="113" spans="2:65" s="1" customFormat="1" ht="22.5" customHeight="1">
      <c r="B113" s="35"/>
      <c r="C113" s="165" t="s">
        <v>149</v>
      </c>
      <c r="D113" s="165" t="s">
        <v>140</v>
      </c>
      <c r="E113" s="166" t="s">
        <v>150</v>
      </c>
      <c r="F113" s="167" t="s">
        <v>151</v>
      </c>
      <c r="G113" s="168" t="s">
        <v>143</v>
      </c>
      <c r="H113" s="169">
        <v>6.07</v>
      </c>
      <c r="I113" s="170">
        <v>0</v>
      </c>
      <c r="J113" s="170">
        <f t="shared" si="0"/>
        <v>0</v>
      </c>
      <c r="K113" s="167" t="s">
        <v>144</v>
      </c>
      <c r="L113" s="55"/>
      <c r="M113" s="171" t="s">
        <v>18</v>
      </c>
      <c r="N113" s="172" t="s">
        <v>40</v>
      </c>
      <c r="O113" s="173">
        <v>6.2E-2</v>
      </c>
      <c r="P113" s="173">
        <f t="shared" si="1"/>
        <v>0.37634000000000001</v>
      </c>
      <c r="Q113" s="173">
        <v>0</v>
      </c>
      <c r="R113" s="173">
        <f t="shared" si="2"/>
        <v>0</v>
      </c>
      <c r="S113" s="173">
        <v>0</v>
      </c>
      <c r="T113" s="174">
        <f t="shared" si="3"/>
        <v>0</v>
      </c>
      <c r="AR113" s="21" t="s">
        <v>145</v>
      </c>
      <c r="AT113" s="21" t="s">
        <v>140</v>
      </c>
      <c r="AU113" s="21" t="s">
        <v>77</v>
      </c>
      <c r="AY113" s="21" t="s">
        <v>138</v>
      </c>
      <c r="BE113" s="175">
        <f t="shared" si="4"/>
        <v>0</v>
      </c>
      <c r="BF113" s="175">
        <f t="shared" si="5"/>
        <v>0</v>
      </c>
      <c r="BG113" s="175">
        <f t="shared" si="6"/>
        <v>0</v>
      </c>
      <c r="BH113" s="175">
        <f t="shared" si="7"/>
        <v>0</v>
      </c>
      <c r="BI113" s="175">
        <f t="shared" si="8"/>
        <v>0</v>
      </c>
      <c r="BJ113" s="21" t="s">
        <v>75</v>
      </c>
      <c r="BK113" s="175">
        <f t="shared" si="9"/>
        <v>0</v>
      </c>
      <c r="BL113" s="21" t="s">
        <v>145</v>
      </c>
      <c r="BM113" s="21" t="s">
        <v>152</v>
      </c>
    </row>
    <row r="114" spans="2:65" s="1" customFormat="1" ht="22.5" customHeight="1">
      <c r="B114" s="35"/>
      <c r="C114" s="165" t="s">
        <v>145</v>
      </c>
      <c r="D114" s="165" t="s">
        <v>140</v>
      </c>
      <c r="E114" s="166" t="s">
        <v>153</v>
      </c>
      <c r="F114" s="167" t="s">
        <v>154</v>
      </c>
      <c r="G114" s="168" t="s">
        <v>143</v>
      </c>
      <c r="H114" s="169">
        <v>6.07</v>
      </c>
      <c r="I114" s="170">
        <v>0</v>
      </c>
      <c r="J114" s="170">
        <f t="shared" si="0"/>
        <v>0</v>
      </c>
      <c r="K114" s="167" t="s">
        <v>144</v>
      </c>
      <c r="L114" s="55"/>
      <c r="M114" s="171" t="s">
        <v>18</v>
      </c>
      <c r="N114" s="172" t="s">
        <v>40</v>
      </c>
      <c r="O114" s="173">
        <v>0.65200000000000002</v>
      </c>
      <c r="P114" s="173">
        <f t="shared" si="1"/>
        <v>3.9576400000000005</v>
      </c>
      <c r="Q114" s="173">
        <v>0</v>
      </c>
      <c r="R114" s="173">
        <f t="shared" si="2"/>
        <v>0</v>
      </c>
      <c r="S114" s="173">
        <v>0</v>
      </c>
      <c r="T114" s="174">
        <f t="shared" si="3"/>
        <v>0</v>
      </c>
      <c r="AR114" s="21" t="s">
        <v>145</v>
      </c>
      <c r="AT114" s="21" t="s">
        <v>140</v>
      </c>
      <c r="AU114" s="21" t="s">
        <v>77</v>
      </c>
      <c r="AY114" s="21" t="s">
        <v>138</v>
      </c>
      <c r="BE114" s="175">
        <f t="shared" si="4"/>
        <v>0</v>
      </c>
      <c r="BF114" s="175">
        <f t="shared" si="5"/>
        <v>0</v>
      </c>
      <c r="BG114" s="175">
        <f t="shared" si="6"/>
        <v>0</v>
      </c>
      <c r="BH114" s="175">
        <f t="shared" si="7"/>
        <v>0</v>
      </c>
      <c r="BI114" s="175">
        <f t="shared" si="8"/>
        <v>0</v>
      </c>
      <c r="BJ114" s="21" t="s">
        <v>75</v>
      </c>
      <c r="BK114" s="175">
        <f t="shared" si="9"/>
        <v>0</v>
      </c>
      <c r="BL114" s="21" t="s">
        <v>145</v>
      </c>
      <c r="BM114" s="21" t="s">
        <v>155</v>
      </c>
    </row>
    <row r="115" spans="2:65" s="1" customFormat="1" ht="22.5" customHeight="1">
      <c r="B115" s="35"/>
      <c r="C115" s="165" t="s">
        <v>156</v>
      </c>
      <c r="D115" s="165" t="s">
        <v>140</v>
      </c>
      <c r="E115" s="166" t="s">
        <v>157</v>
      </c>
      <c r="F115" s="167" t="s">
        <v>158</v>
      </c>
      <c r="G115" s="168" t="s">
        <v>143</v>
      </c>
      <c r="H115" s="169">
        <v>6.07</v>
      </c>
      <c r="I115" s="170">
        <v>0</v>
      </c>
      <c r="J115" s="170">
        <f t="shared" si="0"/>
        <v>0</v>
      </c>
      <c r="K115" s="167" t="s">
        <v>144</v>
      </c>
      <c r="L115" s="55"/>
      <c r="M115" s="171" t="s">
        <v>18</v>
      </c>
      <c r="N115" s="172" t="s">
        <v>40</v>
      </c>
      <c r="O115" s="173">
        <v>8.9999999999999993E-3</v>
      </c>
      <c r="P115" s="173">
        <f t="shared" si="1"/>
        <v>5.4629999999999998E-2</v>
      </c>
      <c r="Q115" s="173">
        <v>0</v>
      </c>
      <c r="R115" s="173">
        <f t="shared" si="2"/>
        <v>0</v>
      </c>
      <c r="S115" s="173">
        <v>0</v>
      </c>
      <c r="T115" s="174">
        <f t="shared" si="3"/>
        <v>0</v>
      </c>
      <c r="AR115" s="21" t="s">
        <v>145</v>
      </c>
      <c r="AT115" s="21" t="s">
        <v>140</v>
      </c>
      <c r="AU115" s="21" t="s">
        <v>77</v>
      </c>
      <c r="AY115" s="21" t="s">
        <v>138</v>
      </c>
      <c r="BE115" s="175">
        <f t="shared" si="4"/>
        <v>0</v>
      </c>
      <c r="BF115" s="175">
        <f t="shared" si="5"/>
        <v>0</v>
      </c>
      <c r="BG115" s="175">
        <f t="shared" si="6"/>
        <v>0</v>
      </c>
      <c r="BH115" s="175">
        <f t="shared" si="7"/>
        <v>0</v>
      </c>
      <c r="BI115" s="175">
        <f t="shared" si="8"/>
        <v>0</v>
      </c>
      <c r="BJ115" s="21" t="s">
        <v>75</v>
      </c>
      <c r="BK115" s="175">
        <f t="shared" si="9"/>
        <v>0</v>
      </c>
      <c r="BL115" s="21" t="s">
        <v>145</v>
      </c>
      <c r="BM115" s="21" t="s">
        <v>159</v>
      </c>
    </row>
    <row r="116" spans="2:65" s="1" customFormat="1" ht="22.5" customHeight="1">
      <c r="B116" s="35"/>
      <c r="C116" s="165" t="s">
        <v>160</v>
      </c>
      <c r="D116" s="165" t="s">
        <v>140</v>
      </c>
      <c r="E116" s="166" t="s">
        <v>161</v>
      </c>
      <c r="F116" s="167" t="s">
        <v>162</v>
      </c>
      <c r="G116" s="168" t="s">
        <v>163</v>
      </c>
      <c r="H116" s="169">
        <v>6.07</v>
      </c>
      <c r="I116" s="170">
        <v>0</v>
      </c>
      <c r="J116" s="170">
        <f t="shared" si="0"/>
        <v>0</v>
      </c>
      <c r="K116" s="167" t="s">
        <v>144</v>
      </c>
      <c r="L116" s="55"/>
      <c r="M116" s="171" t="s">
        <v>18</v>
      </c>
      <c r="N116" s="172" t="s">
        <v>40</v>
      </c>
      <c r="O116" s="173">
        <v>0</v>
      </c>
      <c r="P116" s="173">
        <f t="shared" si="1"/>
        <v>0</v>
      </c>
      <c r="Q116" s="173">
        <v>0</v>
      </c>
      <c r="R116" s="173">
        <f t="shared" si="2"/>
        <v>0</v>
      </c>
      <c r="S116" s="173">
        <v>0</v>
      </c>
      <c r="T116" s="174">
        <f t="shared" si="3"/>
        <v>0</v>
      </c>
      <c r="AR116" s="21" t="s">
        <v>145</v>
      </c>
      <c r="AT116" s="21" t="s">
        <v>140</v>
      </c>
      <c r="AU116" s="21" t="s">
        <v>77</v>
      </c>
      <c r="AY116" s="21" t="s">
        <v>138</v>
      </c>
      <c r="BE116" s="175">
        <f t="shared" si="4"/>
        <v>0</v>
      </c>
      <c r="BF116" s="175">
        <f t="shared" si="5"/>
        <v>0</v>
      </c>
      <c r="BG116" s="175">
        <f t="shared" si="6"/>
        <v>0</v>
      </c>
      <c r="BH116" s="175">
        <f t="shared" si="7"/>
        <v>0</v>
      </c>
      <c r="BI116" s="175">
        <f t="shared" si="8"/>
        <v>0</v>
      </c>
      <c r="BJ116" s="21" t="s">
        <v>75</v>
      </c>
      <c r="BK116" s="175">
        <f t="shared" si="9"/>
        <v>0</v>
      </c>
      <c r="BL116" s="21" t="s">
        <v>145</v>
      </c>
      <c r="BM116" s="21" t="s">
        <v>164</v>
      </c>
    </row>
    <row r="117" spans="2:65" s="1" customFormat="1" ht="22.5" customHeight="1">
      <c r="B117" s="35"/>
      <c r="C117" s="176" t="s">
        <v>165</v>
      </c>
      <c r="D117" s="176" t="s">
        <v>166</v>
      </c>
      <c r="E117" s="177" t="s">
        <v>167</v>
      </c>
      <c r="F117" s="178" t="s">
        <v>168</v>
      </c>
      <c r="G117" s="179" t="s">
        <v>163</v>
      </c>
      <c r="H117" s="180">
        <v>0.93</v>
      </c>
      <c r="I117" s="181">
        <v>0</v>
      </c>
      <c r="J117" s="181">
        <f t="shared" si="0"/>
        <v>0</v>
      </c>
      <c r="K117" s="178" t="s">
        <v>144</v>
      </c>
      <c r="L117" s="182"/>
      <c r="M117" s="183" t="s">
        <v>18</v>
      </c>
      <c r="N117" s="184" t="s">
        <v>40</v>
      </c>
      <c r="O117" s="173">
        <v>0</v>
      </c>
      <c r="P117" s="173">
        <f t="shared" si="1"/>
        <v>0</v>
      </c>
      <c r="Q117" s="173">
        <v>1</v>
      </c>
      <c r="R117" s="173">
        <f t="shared" si="2"/>
        <v>0.93</v>
      </c>
      <c r="S117" s="173">
        <v>0</v>
      </c>
      <c r="T117" s="174">
        <f t="shared" si="3"/>
        <v>0</v>
      </c>
      <c r="AR117" s="21" t="s">
        <v>165</v>
      </c>
      <c r="AT117" s="21" t="s">
        <v>166</v>
      </c>
      <c r="AU117" s="21" t="s">
        <v>77</v>
      </c>
      <c r="AY117" s="21" t="s">
        <v>138</v>
      </c>
      <c r="BE117" s="175">
        <f t="shared" si="4"/>
        <v>0</v>
      </c>
      <c r="BF117" s="175">
        <f t="shared" si="5"/>
        <v>0</v>
      </c>
      <c r="BG117" s="175">
        <f t="shared" si="6"/>
        <v>0</v>
      </c>
      <c r="BH117" s="175">
        <f t="shared" si="7"/>
        <v>0</v>
      </c>
      <c r="BI117" s="175">
        <f t="shared" si="8"/>
        <v>0</v>
      </c>
      <c r="BJ117" s="21" t="s">
        <v>75</v>
      </c>
      <c r="BK117" s="175">
        <f t="shared" si="9"/>
        <v>0</v>
      </c>
      <c r="BL117" s="21" t="s">
        <v>145</v>
      </c>
      <c r="BM117" s="21" t="s">
        <v>169</v>
      </c>
    </row>
    <row r="118" spans="2:65" s="10" customFormat="1" ht="32.25" customHeight="1">
      <c r="B118" s="149"/>
      <c r="C118" s="150"/>
      <c r="D118" s="162" t="s">
        <v>68</v>
      </c>
      <c r="E118" s="163" t="s">
        <v>77</v>
      </c>
      <c r="F118" s="163" t="s">
        <v>170</v>
      </c>
      <c r="G118" s="150"/>
      <c r="H118" s="150"/>
      <c r="I118" s="150"/>
      <c r="J118" s="164">
        <f>SUM(J119:J123)</f>
        <v>0</v>
      </c>
      <c r="K118" s="150"/>
      <c r="L118" s="154"/>
      <c r="M118" s="155"/>
      <c r="N118" s="156"/>
      <c r="O118" s="156"/>
      <c r="P118" s="157" t="e">
        <f>SUM(P120:P122)</f>
        <v>#REF!</v>
      </c>
      <c r="Q118" s="156"/>
      <c r="R118" s="157" t="e">
        <f>SUM(R120:R122)</f>
        <v>#REF!</v>
      </c>
      <c r="S118" s="156"/>
      <c r="T118" s="158" t="e">
        <f>SUM(T120:T122)</f>
        <v>#REF!</v>
      </c>
      <c r="AR118" s="159" t="s">
        <v>75</v>
      </c>
      <c r="AT118" s="160" t="s">
        <v>68</v>
      </c>
      <c r="AU118" s="160" t="s">
        <v>75</v>
      </c>
      <c r="AY118" s="159" t="s">
        <v>138</v>
      </c>
      <c r="BK118" s="161" t="e">
        <f>SUM(BK120:BK122)</f>
        <v>#REF!</v>
      </c>
    </row>
    <row r="119" spans="2:65" s="10" customFormat="1" ht="32.25" customHeight="1">
      <c r="B119" s="149"/>
      <c r="C119" s="165">
        <v>9</v>
      </c>
      <c r="D119" s="165" t="s">
        <v>140</v>
      </c>
      <c r="E119" s="166" t="s">
        <v>172</v>
      </c>
      <c r="F119" s="167" t="s">
        <v>173</v>
      </c>
      <c r="G119" s="168" t="s">
        <v>143</v>
      </c>
      <c r="H119" s="169">
        <v>0.33600000000000002</v>
      </c>
      <c r="I119" s="170">
        <v>0</v>
      </c>
      <c r="J119" s="170">
        <f t="shared" ref="J119" si="10">ROUND(I119*H119,2)</f>
        <v>0</v>
      </c>
      <c r="K119" s="167" t="s">
        <v>144</v>
      </c>
      <c r="L119" s="154"/>
      <c r="M119" s="155"/>
      <c r="N119" s="293"/>
      <c r="O119" s="293"/>
      <c r="P119" s="294"/>
      <c r="Q119" s="293"/>
      <c r="R119" s="294"/>
      <c r="S119" s="293"/>
      <c r="T119" s="158"/>
      <c r="AR119" s="159"/>
      <c r="AT119" s="160"/>
      <c r="AU119" s="160"/>
      <c r="AY119" s="159"/>
      <c r="BK119" s="161"/>
    </row>
    <row r="120" spans="2:65" s="1" customFormat="1" ht="22.5" customHeight="1">
      <c r="B120" s="35"/>
      <c r="C120" s="165" t="s">
        <v>174</v>
      </c>
      <c r="D120" s="165" t="s">
        <v>140</v>
      </c>
      <c r="E120" s="166" t="s">
        <v>175</v>
      </c>
      <c r="F120" s="167" t="s">
        <v>176</v>
      </c>
      <c r="G120" s="168" t="s">
        <v>143</v>
      </c>
      <c r="H120" s="169">
        <v>0.93</v>
      </c>
      <c r="I120" s="170">
        <v>0</v>
      </c>
      <c r="J120" s="170">
        <f t="shared" ref="J120:J122" si="11">ROUND(I120*H120,2)</f>
        <v>0</v>
      </c>
      <c r="K120" s="167" t="s">
        <v>144</v>
      </c>
      <c r="L120" s="55"/>
      <c r="M120" s="171" t="s">
        <v>18</v>
      </c>
      <c r="N120" s="172" t="s">
        <v>40</v>
      </c>
      <c r="O120" s="173">
        <v>15.231</v>
      </c>
      <c r="P120" s="173">
        <f>O120*H121</f>
        <v>0.228465</v>
      </c>
      <c r="Q120" s="173">
        <v>1.0530600000000001</v>
      </c>
      <c r="R120" s="173">
        <f>Q120*H121</f>
        <v>1.5795900000000002E-2</v>
      </c>
      <c r="S120" s="173">
        <v>0</v>
      </c>
      <c r="T120" s="174">
        <f>S120*H121</f>
        <v>0</v>
      </c>
      <c r="AR120" s="21" t="s">
        <v>145</v>
      </c>
      <c r="AT120" s="21" t="s">
        <v>140</v>
      </c>
      <c r="AU120" s="21" t="s">
        <v>77</v>
      </c>
      <c r="AY120" s="21" t="s">
        <v>138</v>
      </c>
      <c r="BE120" s="175">
        <f>IF(N120="základní",J121,0)</f>
        <v>0</v>
      </c>
      <c r="BF120" s="175">
        <f>IF(N120="snížená",J121,0)</f>
        <v>0</v>
      </c>
      <c r="BG120" s="175">
        <f>IF(N120="zákl. přenesená",J121,0)</f>
        <v>0</v>
      </c>
      <c r="BH120" s="175">
        <f>IF(N120="sníž. přenesená",J121,0)</f>
        <v>0</v>
      </c>
      <c r="BI120" s="175">
        <f>IF(N120="nulová",J121,0)</f>
        <v>0</v>
      </c>
      <c r="BJ120" s="21" t="s">
        <v>75</v>
      </c>
      <c r="BK120" s="175">
        <f>ROUND(I121*H121,2)</f>
        <v>0</v>
      </c>
      <c r="BL120" s="21" t="s">
        <v>145</v>
      </c>
      <c r="BM120" s="21" t="s">
        <v>180</v>
      </c>
    </row>
    <row r="121" spans="2:65" s="1" customFormat="1" ht="22.5" customHeight="1">
      <c r="B121" s="35"/>
      <c r="C121" s="165" t="s">
        <v>177</v>
      </c>
      <c r="D121" s="165" t="s">
        <v>140</v>
      </c>
      <c r="E121" s="166" t="s">
        <v>178</v>
      </c>
      <c r="F121" s="167" t="s">
        <v>179</v>
      </c>
      <c r="G121" s="168" t="s">
        <v>163</v>
      </c>
      <c r="H121" s="169">
        <v>1.4999999999999999E-2</v>
      </c>
      <c r="I121" s="170">
        <v>0</v>
      </c>
      <c r="J121" s="170">
        <f t="shared" si="11"/>
        <v>0</v>
      </c>
      <c r="K121" s="167" t="s">
        <v>144</v>
      </c>
      <c r="L121" s="55"/>
      <c r="M121" s="171" t="s">
        <v>18</v>
      </c>
      <c r="N121" s="172" t="s">
        <v>40</v>
      </c>
      <c r="O121" s="173">
        <v>29.878</v>
      </c>
      <c r="P121" s="173" t="e">
        <f>O121*#REF!</f>
        <v>#REF!</v>
      </c>
      <c r="Q121" s="173">
        <v>-0.15021999999999999</v>
      </c>
      <c r="R121" s="173" t="e">
        <f>Q121*#REF!</f>
        <v>#REF!</v>
      </c>
      <c r="S121" s="173">
        <v>0</v>
      </c>
      <c r="T121" s="174" t="e">
        <f>S121*#REF!</f>
        <v>#REF!</v>
      </c>
      <c r="AR121" s="21" t="s">
        <v>145</v>
      </c>
      <c r="AT121" s="21" t="s">
        <v>140</v>
      </c>
      <c r="AU121" s="21" t="s">
        <v>77</v>
      </c>
      <c r="AY121" s="21" t="s">
        <v>138</v>
      </c>
      <c r="BE121" s="175" t="e">
        <f>IF(N121="základní",#REF!,0)</f>
        <v>#REF!</v>
      </c>
      <c r="BF121" s="175">
        <f>IF(N121="snížená",#REF!,0)</f>
        <v>0</v>
      </c>
      <c r="BG121" s="175">
        <f>IF(N121="zákl. přenesená",#REF!,0)</f>
        <v>0</v>
      </c>
      <c r="BH121" s="175">
        <f>IF(N121="sníž. přenesená",#REF!,0)</f>
        <v>0</v>
      </c>
      <c r="BI121" s="175">
        <f>IF(N121="nulová",#REF!,0)</f>
        <v>0</v>
      </c>
      <c r="BJ121" s="21" t="s">
        <v>75</v>
      </c>
      <c r="BK121" s="175" t="e">
        <f>ROUND(#REF!*#REF!,2)</f>
        <v>#REF!</v>
      </c>
      <c r="BL121" s="21" t="s">
        <v>145</v>
      </c>
      <c r="BM121" s="21" t="s">
        <v>962</v>
      </c>
    </row>
    <row r="122" spans="2:65" s="1" customFormat="1" ht="22.5" customHeight="1">
      <c r="B122" s="35"/>
      <c r="C122" s="165" t="s">
        <v>181</v>
      </c>
      <c r="D122" s="165" t="s">
        <v>140</v>
      </c>
      <c r="E122" s="166" t="s">
        <v>182</v>
      </c>
      <c r="F122" s="167" t="s">
        <v>183</v>
      </c>
      <c r="G122" s="168" t="s">
        <v>143</v>
      </c>
      <c r="H122" s="169">
        <v>6.17</v>
      </c>
      <c r="I122" s="170">
        <v>0</v>
      </c>
      <c r="J122" s="170">
        <f t="shared" si="11"/>
        <v>0</v>
      </c>
      <c r="K122" s="167" t="s">
        <v>144</v>
      </c>
      <c r="L122" s="55"/>
      <c r="M122" s="171" t="s">
        <v>18</v>
      </c>
      <c r="N122" s="172" t="s">
        <v>40</v>
      </c>
      <c r="O122" s="173">
        <v>44.524999999999999</v>
      </c>
      <c r="P122" s="173">
        <f>O122*H123</f>
        <v>0.44524999999999998</v>
      </c>
      <c r="Q122" s="173">
        <v>-1.3534999999999999</v>
      </c>
      <c r="R122" s="173">
        <f>Q122*H123</f>
        <v>-1.3535E-2</v>
      </c>
      <c r="S122" s="173">
        <v>0</v>
      </c>
      <c r="T122" s="174">
        <f>S122*H123</f>
        <v>0</v>
      </c>
      <c r="AR122" s="21" t="s">
        <v>145</v>
      </c>
      <c r="AT122" s="21" t="s">
        <v>140</v>
      </c>
      <c r="AU122" s="21" t="s">
        <v>77</v>
      </c>
      <c r="AY122" s="21" t="s">
        <v>138</v>
      </c>
      <c r="BE122" s="175">
        <f>IF(N122="základní",J123,0)</f>
        <v>0</v>
      </c>
      <c r="BF122" s="175">
        <f>IF(N122="snížená",J123,0)</f>
        <v>0</v>
      </c>
      <c r="BG122" s="175">
        <f>IF(N122="zákl. přenesená",J123,0)</f>
        <v>0</v>
      </c>
      <c r="BH122" s="175">
        <f>IF(N122="sníž. přenesená",J123,0)</f>
        <v>0</v>
      </c>
      <c r="BI122" s="175">
        <f>IF(N122="nulová",J123,0)</f>
        <v>0</v>
      </c>
      <c r="BJ122" s="21" t="s">
        <v>75</v>
      </c>
      <c r="BK122" s="175">
        <f>ROUND(I123*H123,2)</f>
        <v>0</v>
      </c>
      <c r="BL122" s="21" t="s">
        <v>145</v>
      </c>
      <c r="BM122" s="21" t="s">
        <v>964</v>
      </c>
    </row>
    <row r="123" spans="2:65" s="1" customFormat="1" ht="22.5" customHeight="1">
      <c r="B123" s="35"/>
      <c r="C123" s="165" t="s">
        <v>75</v>
      </c>
      <c r="D123" s="165" t="s">
        <v>140</v>
      </c>
      <c r="E123" s="166" t="s">
        <v>963</v>
      </c>
      <c r="F123" s="167" t="s">
        <v>179</v>
      </c>
      <c r="G123" s="168" t="s">
        <v>163</v>
      </c>
      <c r="H123" s="169">
        <v>0.01</v>
      </c>
      <c r="I123" s="170">
        <v>0</v>
      </c>
      <c r="J123" s="170">
        <f t="shared" ref="J123" si="12">ROUND(I123*H123,2)</f>
        <v>0</v>
      </c>
      <c r="K123" s="167" t="s">
        <v>144</v>
      </c>
      <c r="L123" s="55"/>
      <c r="M123" s="171" t="s">
        <v>18</v>
      </c>
      <c r="N123" s="172" t="s">
        <v>40</v>
      </c>
      <c r="O123" s="173">
        <v>3.8420000000000001</v>
      </c>
      <c r="P123" s="173">
        <f t="shared" ref="P123:P134" si="13">O123*H125</f>
        <v>3.2272799999999999</v>
      </c>
      <c r="Q123" s="173">
        <v>1.8774999999999999</v>
      </c>
      <c r="R123" s="173">
        <f t="shared" ref="R123:R134" si="14">Q123*H125</f>
        <v>1.5770999999999999</v>
      </c>
      <c r="S123" s="173">
        <v>0</v>
      </c>
      <c r="T123" s="174">
        <f t="shared" ref="T123:T134" si="15">S123*H125</f>
        <v>0</v>
      </c>
      <c r="AR123" s="21" t="s">
        <v>145</v>
      </c>
      <c r="AT123" s="21" t="s">
        <v>140</v>
      </c>
      <c r="AU123" s="21" t="s">
        <v>77</v>
      </c>
      <c r="AY123" s="21" t="s">
        <v>138</v>
      </c>
      <c r="BE123" s="175">
        <f t="shared" ref="BE123:BE134" si="16">IF(N123="základní",J125,0)</f>
        <v>0</v>
      </c>
      <c r="BF123" s="175">
        <f t="shared" ref="BF123:BF134" si="17">IF(N123="snížená",J125,0)</f>
        <v>0</v>
      </c>
      <c r="BG123" s="175">
        <f t="shared" ref="BG123:BG134" si="18">IF(N123="zákl. přenesená",J125,0)</f>
        <v>0</v>
      </c>
      <c r="BH123" s="175">
        <f t="shared" ref="BH123:BH134" si="19">IF(N123="sníž. přenesená",J125,0)</f>
        <v>0</v>
      </c>
      <c r="BI123" s="175">
        <f t="shared" ref="BI123:BI134" si="20">IF(N123="nulová",J125,0)</f>
        <v>0</v>
      </c>
      <c r="BJ123" s="21" t="s">
        <v>75</v>
      </c>
      <c r="BK123" s="175">
        <f t="shared" ref="BK123:BK134" si="21">ROUND(I125*H125,2)</f>
        <v>0</v>
      </c>
      <c r="BL123" s="21" t="s">
        <v>145</v>
      </c>
      <c r="BM123" s="21" t="s">
        <v>190</v>
      </c>
    </row>
    <row r="124" spans="2:65" s="1" customFormat="1" ht="42.75" customHeight="1">
      <c r="B124" s="35"/>
      <c r="C124" s="150"/>
      <c r="D124" s="162" t="s">
        <v>68</v>
      </c>
      <c r="E124" s="163" t="s">
        <v>149</v>
      </c>
      <c r="F124" s="163" t="s">
        <v>186</v>
      </c>
      <c r="G124" s="150"/>
      <c r="H124" s="150"/>
      <c r="I124" s="150"/>
      <c r="J124" s="164">
        <f>SUM(J125:J136)</f>
        <v>0</v>
      </c>
      <c r="K124" s="150"/>
      <c r="L124" s="55"/>
      <c r="M124" s="171" t="s">
        <v>18</v>
      </c>
      <c r="N124" s="172" t="s">
        <v>40</v>
      </c>
      <c r="O124" s="173">
        <v>0.69</v>
      </c>
      <c r="P124" s="173">
        <f t="shared" si="13"/>
        <v>8.9147999999999996</v>
      </c>
      <c r="Q124" s="173">
        <v>0.22090000000000001</v>
      </c>
      <c r="R124" s="173">
        <f t="shared" si="14"/>
        <v>2.854028</v>
      </c>
      <c r="S124" s="173">
        <v>0</v>
      </c>
      <c r="T124" s="174">
        <f t="shared" si="15"/>
        <v>0</v>
      </c>
      <c r="AR124" s="21" t="s">
        <v>145</v>
      </c>
      <c r="AT124" s="21" t="s">
        <v>140</v>
      </c>
      <c r="AU124" s="21" t="s">
        <v>77</v>
      </c>
      <c r="AY124" s="21" t="s">
        <v>138</v>
      </c>
      <c r="BE124" s="175">
        <f t="shared" si="16"/>
        <v>0</v>
      </c>
      <c r="BF124" s="175">
        <f t="shared" si="17"/>
        <v>0</v>
      </c>
      <c r="BG124" s="175">
        <f t="shared" si="18"/>
        <v>0</v>
      </c>
      <c r="BH124" s="175">
        <f t="shared" si="19"/>
        <v>0</v>
      </c>
      <c r="BI124" s="175">
        <f t="shared" si="20"/>
        <v>0</v>
      </c>
      <c r="BJ124" s="21" t="s">
        <v>75</v>
      </c>
      <c r="BK124" s="175">
        <f t="shared" si="21"/>
        <v>0</v>
      </c>
      <c r="BL124" s="21" t="s">
        <v>145</v>
      </c>
      <c r="BM124" s="21" t="s">
        <v>194</v>
      </c>
    </row>
    <row r="125" spans="2:65" s="1" customFormat="1" ht="31.5" customHeight="1">
      <c r="B125" s="35"/>
      <c r="C125" s="165" t="s">
        <v>187</v>
      </c>
      <c r="D125" s="165" t="s">
        <v>140</v>
      </c>
      <c r="E125" s="166" t="s">
        <v>188</v>
      </c>
      <c r="F125" s="167" t="s">
        <v>189</v>
      </c>
      <c r="G125" s="168" t="s">
        <v>143</v>
      </c>
      <c r="H125" s="169">
        <v>0.84</v>
      </c>
      <c r="I125" s="170">
        <v>0</v>
      </c>
      <c r="J125" s="170">
        <f t="shared" ref="J125:J136" si="22">ROUND(I125*H125,2)</f>
        <v>0</v>
      </c>
      <c r="K125" s="167" t="s">
        <v>144</v>
      </c>
      <c r="L125" s="55"/>
      <c r="M125" s="171" t="s">
        <v>18</v>
      </c>
      <c r="N125" s="172" t="s">
        <v>40</v>
      </c>
      <c r="O125" s="173">
        <v>0.77800000000000002</v>
      </c>
      <c r="P125" s="173">
        <f t="shared" si="13"/>
        <v>11.529960000000001</v>
      </c>
      <c r="Q125" s="173">
        <v>0.31927</v>
      </c>
      <c r="R125" s="173">
        <f t="shared" si="14"/>
        <v>4.7315814000000005</v>
      </c>
      <c r="S125" s="173">
        <v>0</v>
      </c>
      <c r="T125" s="174">
        <f t="shared" si="15"/>
        <v>0</v>
      </c>
      <c r="AR125" s="21" t="s">
        <v>145</v>
      </c>
      <c r="AT125" s="21" t="s">
        <v>140</v>
      </c>
      <c r="AU125" s="21" t="s">
        <v>77</v>
      </c>
      <c r="AY125" s="21" t="s">
        <v>138</v>
      </c>
      <c r="BE125" s="175">
        <f t="shared" si="16"/>
        <v>0</v>
      </c>
      <c r="BF125" s="175">
        <f t="shared" si="17"/>
        <v>0</v>
      </c>
      <c r="BG125" s="175">
        <f t="shared" si="18"/>
        <v>0</v>
      </c>
      <c r="BH125" s="175">
        <f t="shared" si="19"/>
        <v>0</v>
      </c>
      <c r="BI125" s="175">
        <f t="shared" si="20"/>
        <v>0</v>
      </c>
      <c r="BJ125" s="21" t="s">
        <v>75</v>
      </c>
      <c r="BK125" s="175">
        <f t="shared" si="21"/>
        <v>0</v>
      </c>
      <c r="BL125" s="21" t="s">
        <v>145</v>
      </c>
      <c r="BM125" s="21" t="s">
        <v>197</v>
      </c>
    </row>
    <row r="126" spans="2:65" s="1" customFormat="1" ht="31.5" customHeight="1">
      <c r="B126" s="35"/>
      <c r="C126" s="165" t="s">
        <v>191</v>
      </c>
      <c r="D126" s="165" t="s">
        <v>140</v>
      </c>
      <c r="E126" s="166" t="s">
        <v>192</v>
      </c>
      <c r="F126" s="167" t="s">
        <v>193</v>
      </c>
      <c r="G126" s="168" t="s">
        <v>184</v>
      </c>
      <c r="H126" s="169">
        <v>12.92</v>
      </c>
      <c r="I126" s="170">
        <v>0</v>
      </c>
      <c r="J126" s="170">
        <f t="shared" si="22"/>
        <v>0</v>
      </c>
      <c r="K126" s="167" t="s">
        <v>144</v>
      </c>
      <c r="L126" s="55"/>
      <c r="M126" s="171" t="s">
        <v>18</v>
      </c>
      <c r="N126" s="172" t="s">
        <v>40</v>
      </c>
      <c r="O126" s="173">
        <v>2.5739999999999998</v>
      </c>
      <c r="P126" s="173">
        <f t="shared" si="13"/>
        <v>3.2432399999999997</v>
      </c>
      <c r="Q126" s="173">
        <v>0.56425000000000003</v>
      </c>
      <c r="R126" s="173">
        <f t="shared" si="14"/>
        <v>0.710955</v>
      </c>
      <c r="S126" s="173">
        <v>0</v>
      </c>
      <c r="T126" s="174">
        <f t="shared" si="15"/>
        <v>0</v>
      </c>
      <c r="AR126" s="21" t="s">
        <v>145</v>
      </c>
      <c r="AT126" s="21" t="s">
        <v>140</v>
      </c>
      <c r="AU126" s="21" t="s">
        <v>77</v>
      </c>
      <c r="AY126" s="21" t="s">
        <v>138</v>
      </c>
      <c r="BE126" s="175">
        <f t="shared" si="16"/>
        <v>0</v>
      </c>
      <c r="BF126" s="175">
        <f t="shared" si="17"/>
        <v>0</v>
      </c>
      <c r="BG126" s="175">
        <f t="shared" si="18"/>
        <v>0</v>
      </c>
      <c r="BH126" s="175">
        <f t="shared" si="19"/>
        <v>0</v>
      </c>
      <c r="BI126" s="175">
        <f t="shared" si="20"/>
        <v>0</v>
      </c>
      <c r="BJ126" s="21" t="s">
        <v>75</v>
      </c>
      <c r="BK126" s="175">
        <f t="shared" si="21"/>
        <v>0</v>
      </c>
      <c r="BL126" s="21" t="s">
        <v>145</v>
      </c>
      <c r="BM126" s="21" t="s">
        <v>200</v>
      </c>
    </row>
    <row r="127" spans="2:65" s="1" customFormat="1" ht="30.75" customHeight="1">
      <c r="B127" s="35"/>
      <c r="C127" s="165" t="s">
        <v>195</v>
      </c>
      <c r="D127" s="165" t="s">
        <v>140</v>
      </c>
      <c r="E127" s="166" t="s">
        <v>196</v>
      </c>
      <c r="F127" s="292" t="s">
        <v>993</v>
      </c>
      <c r="G127" s="168" t="s">
        <v>184</v>
      </c>
      <c r="H127" s="169">
        <v>14.82</v>
      </c>
      <c r="I127" s="170">
        <v>0</v>
      </c>
      <c r="J127" s="170">
        <f t="shared" si="22"/>
        <v>0</v>
      </c>
      <c r="K127" s="167" t="s">
        <v>144</v>
      </c>
      <c r="L127" s="182"/>
      <c r="M127" s="183" t="s">
        <v>18</v>
      </c>
      <c r="N127" s="184" t="s">
        <v>40</v>
      </c>
      <c r="O127" s="173">
        <v>0</v>
      </c>
      <c r="P127" s="173">
        <f t="shared" si="13"/>
        <v>0</v>
      </c>
      <c r="Q127" s="173">
        <v>7.2999999999999995E-2</v>
      </c>
      <c r="R127" s="173">
        <f t="shared" si="14"/>
        <v>0.14599999999999999</v>
      </c>
      <c r="S127" s="173">
        <v>0</v>
      </c>
      <c r="T127" s="174">
        <f t="shared" si="15"/>
        <v>0</v>
      </c>
      <c r="AR127" s="21" t="s">
        <v>165</v>
      </c>
      <c r="AT127" s="21" t="s">
        <v>166</v>
      </c>
      <c r="AU127" s="21" t="s">
        <v>77</v>
      </c>
      <c r="AY127" s="21" t="s">
        <v>138</v>
      </c>
      <c r="BE127" s="175">
        <f t="shared" si="16"/>
        <v>0</v>
      </c>
      <c r="BF127" s="175">
        <f t="shared" si="17"/>
        <v>0</v>
      </c>
      <c r="BG127" s="175">
        <f t="shared" si="18"/>
        <v>0</v>
      </c>
      <c r="BH127" s="175">
        <f t="shared" si="19"/>
        <v>0</v>
      </c>
      <c r="BI127" s="175">
        <f t="shared" si="20"/>
        <v>0</v>
      </c>
      <c r="BJ127" s="21" t="s">
        <v>75</v>
      </c>
      <c r="BK127" s="175">
        <f t="shared" si="21"/>
        <v>0</v>
      </c>
      <c r="BL127" s="21" t="s">
        <v>145</v>
      </c>
      <c r="BM127" s="21" t="s">
        <v>205</v>
      </c>
    </row>
    <row r="128" spans="2:65" s="1" customFormat="1" ht="30" customHeight="1">
      <c r="B128" s="35"/>
      <c r="C128" s="165" t="s">
        <v>9</v>
      </c>
      <c r="D128" s="165" t="s">
        <v>140</v>
      </c>
      <c r="E128" s="166" t="s">
        <v>198</v>
      </c>
      <c r="F128" s="167" t="s">
        <v>199</v>
      </c>
      <c r="G128" s="168" t="s">
        <v>143</v>
      </c>
      <c r="H128" s="169">
        <v>1.26</v>
      </c>
      <c r="I128" s="170">
        <v>0</v>
      </c>
      <c r="J128" s="170">
        <f t="shared" si="22"/>
        <v>0</v>
      </c>
      <c r="K128" s="167" t="s">
        <v>144</v>
      </c>
      <c r="L128" s="55"/>
      <c r="M128" s="171" t="s">
        <v>18</v>
      </c>
      <c r="N128" s="172" t="s">
        <v>40</v>
      </c>
      <c r="O128" s="173">
        <v>0.30099999999999999</v>
      </c>
      <c r="P128" s="173">
        <f t="shared" si="13"/>
        <v>0.60199999999999998</v>
      </c>
      <c r="Q128" s="173">
        <v>9.1800000000000007E-3</v>
      </c>
      <c r="R128" s="173">
        <f t="shared" si="14"/>
        <v>1.8360000000000001E-2</v>
      </c>
      <c r="S128" s="173">
        <v>0</v>
      </c>
      <c r="T128" s="174">
        <f t="shared" si="15"/>
        <v>0</v>
      </c>
      <c r="AR128" s="21" t="s">
        <v>145</v>
      </c>
      <c r="AT128" s="21" t="s">
        <v>140</v>
      </c>
      <c r="AU128" s="21" t="s">
        <v>77</v>
      </c>
      <c r="AY128" s="21" t="s">
        <v>138</v>
      </c>
      <c r="BE128" s="175">
        <f t="shared" si="16"/>
        <v>0</v>
      </c>
      <c r="BF128" s="175">
        <f t="shared" si="17"/>
        <v>0</v>
      </c>
      <c r="BG128" s="175">
        <f t="shared" si="18"/>
        <v>0</v>
      </c>
      <c r="BH128" s="175">
        <f t="shared" si="19"/>
        <v>0</v>
      </c>
      <c r="BI128" s="175">
        <f t="shared" si="20"/>
        <v>0</v>
      </c>
      <c r="BJ128" s="21" t="s">
        <v>75</v>
      </c>
      <c r="BK128" s="175">
        <f t="shared" si="21"/>
        <v>0</v>
      </c>
      <c r="BL128" s="21" t="s">
        <v>145</v>
      </c>
      <c r="BM128" s="21" t="s">
        <v>209</v>
      </c>
    </row>
    <row r="129" spans="1:65" s="1" customFormat="1" ht="22.5" customHeight="1">
      <c r="B129" s="35"/>
      <c r="C129" s="176" t="s">
        <v>202</v>
      </c>
      <c r="D129" s="176" t="s">
        <v>166</v>
      </c>
      <c r="E129" s="177" t="s">
        <v>203</v>
      </c>
      <c r="F129" s="178" t="s">
        <v>204</v>
      </c>
      <c r="G129" s="179" t="s">
        <v>201</v>
      </c>
      <c r="H129" s="180">
        <v>2</v>
      </c>
      <c r="I129" s="181">
        <v>0</v>
      </c>
      <c r="J129" s="181">
        <f t="shared" si="22"/>
        <v>0</v>
      </c>
      <c r="K129" s="178" t="s">
        <v>144</v>
      </c>
      <c r="L129" s="55"/>
      <c r="M129" s="171" t="s">
        <v>18</v>
      </c>
      <c r="N129" s="172" t="s">
        <v>40</v>
      </c>
      <c r="O129" s="173">
        <v>6.77</v>
      </c>
      <c r="P129" s="173">
        <f t="shared" si="13"/>
        <v>6.7699999999999996E-2</v>
      </c>
      <c r="Q129" s="173">
        <v>1.94302</v>
      </c>
      <c r="R129" s="173">
        <f t="shared" si="14"/>
        <v>1.9430200000000002E-2</v>
      </c>
      <c r="S129" s="173">
        <v>0</v>
      </c>
      <c r="T129" s="174">
        <f t="shared" si="15"/>
        <v>0</v>
      </c>
      <c r="AR129" s="21" t="s">
        <v>145</v>
      </c>
      <c r="AT129" s="21" t="s">
        <v>140</v>
      </c>
      <c r="AU129" s="21" t="s">
        <v>77</v>
      </c>
      <c r="AY129" s="21" t="s">
        <v>138</v>
      </c>
      <c r="BE129" s="175">
        <f t="shared" si="16"/>
        <v>0</v>
      </c>
      <c r="BF129" s="175">
        <f t="shared" si="17"/>
        <v>0</v>
      </c>
      <c r="BG129" s="175">
        <f t="shared" si="18"/>
        <v>0</v>
      </c>
      <c r="BH129" s="175">
        <f t="shared" si="19"/>
        <v>0</v>
      </c>
      <c r="BI129" s="175">
        <f t="shared" si="20"/>
        <v>0</v>
      </c>
      <c r="BJ129" s="21" t="s">
        <v>75</v>
      </c>
      <c r="BK129" s="175">
        <f t="shared" si="21"/>
        <v>0</v>
      </c>
      <c r="BL129" s="21" t="s">
        <v>145</v>
      </c>
      <c r="BM129" s="21" t="s">
        <v>213</v>
      </c>
    </row>
    <row r="130" spans="1:65" s="1" customFormat="1" ht="22.5" customHeight="1">
      <c r="A130" s="1">
        <v>0</v>
      </c>
      <c r="B130" s="35"/>
      <c r="C130" s="165" t="s">
        <v>206</v>
      </c>
      <c r="D130" s="165" t="s">
        <v>140</v>
      </c>
      <c r="E130" s="166" t="s">
        <v>207</v>
      </c>
      <c r="F130" s="167" t="s">
        <v>208</v>
      </c>
      <c r="G130" s="168" t="s">
        <v>201</v>
      </c>
      <c r="H130" s="169">
        <v>2</v>
      </c>
      <c r="I130" s="170">
        <v>0</v>
      </c>
      <c r="J130" s="170">
        <f t="shared" si="22"/>
        <v>0</v>
      </c>
      <c r="K130" s="167" t="s">
        <v>144</v>
      </c>
      <c r="L130" s="55"/>
      <c r="M130" s="171" t="s">
        <v>18</v>
      </c>
      <c r="N130" s="172" t="s">
        <v>40</v>
      </c>
      <c r="O130" s="173">
        <v>40.5</v>
      </c>
      <c r="P130" s="173">
        <f t="shared" si="13"/>
        <v>2.4299999999999997</v>
      </c>
      <c r="Q130" s="173">
        <v>1.0900000000000001</v>
      </c>
      <c r="R130" s="173">
        <f t="shared" si="14"/>
        <v>6.54E-2</v>
      </c>
      <c r="S130" s="173">
        <v>0</v>
      </c>
      <c r="T130" s="174">
        <f t="shared" si="15"/>
        <v>0</v>
      </c>
      <c r="AR130" s="21" t="s">
        <v>145</v>
      </c>
      <c r="AT130" s="21" t="s">
        <v>140</v>
      </c>
      <c r="AU130" s="21" t="s">
        <v>77</v>
      </c>
      <c r="AY130" s="21" t="s">
        <v>138</v>
      </c>
      <c r="BE130" s="175">
        <f t="shared" si="16"/>
        <v>0</v>
      </c>
      <c r="BF130" s="175">
        <f t="shared" si="17"/>
        <v>0</v>
      </c>
      <c r="BG130" s="175">
        <f t="shared" si="18"/>
        <v>0</v>
      </c>
      <c r="BH130" s="175">
        <f t="shared" si="19"/>
        <v>0</v>
      </c>
      <c r="BI130" s="175">
        <f t="shared" si="20"/>
        <v>0</v>
      </c>
      <c r="BJ130" s="21" t="s">
        <v>75</v>
      </c>
      <c r="BK130" s="175">
        <f t="shared" si="21"/>
        <v>0</v>
      </c>
      <c r="BL130" s="21" t="s">
        <v>145</v>
      </c>
      <c r="BM130" s="21" t="s">
        <v>217</v>
      </c>
    </row>
    <row r="131" spans="1:65" s="1" customFormat="1" ht="22.5" customHeight="1">
      <c r="B131" s="35"/>
      <c r="C131" s="165" t="s">
        <v>210</v>
      </c>
      <c r="D131" s="165" t="s">
        <v>140</v>
      </c>
      <c r="E131" s="166" t="s">
        <v>211</v>
      </c>
      <c r="F131" s="167" t="s">
        <v>212</v>
      </c>
      <c r="G131" s="168" t="s">
        <v>143</v>
      </c>
      <c r="H131" s="169">
        <v>0.01</v>
      </c>
      <c r="I131" s="170">
        <v>0</v>
      </c>
      <c r="J131" s="170">
        <f t="shared" si="22"/>
        <v>0</v>
      </c>
      <c r="K131" s="167" t="s">
        <v>144</v>
      </c>
      <c r="L131" s="55"/>
      <c r="M131" s="171" t="s">
        <v>18</v>
      </c>
      <c r="N131" s="172" t="s">
        <v>40</v>
      </c>
      <c r="O131" s="173">
        <v>36.9</v>
      </c>
      <c r="P131" s="173">
        <f t="shared" si="13"/>
        <v>2.9889000000000001</v>
      </c>
      <c r="Q131" s="173">
        <v>1.0900000000000001</v>
      </c>
      <c r="R131" s="173">
        <f t="shared" si="14"/>
        <v>8.8290000000000007E-2</v>
      </c>
      <c r="S131" s="173">
        <v>0</v>
      </c>
      <c r="T131" s="174">
        <f t="shared" si="15"/>
        <v>0</v>
      </c>
      <c r="AR131" s="21" t="s">
        <v>145</v>
      </c>
      <c r="AT131" s="21" t="s">
        <v>140</v>
      </c>
      <c r="AU131" s="21" t="s">
        <v>77</v>
      </c>
      <c r="AY131" s="21" t="s">
        <v>138</v>
      </c>
      <c r="BE131" s="175">
        <f t="shared" si="16"/>
        <v>0</v>
      </c>
      <c r="BF131" s="175">
        <f t="shared" si="17"/>
        <v>0</v>
      </c>
      <c r="BG131" s="175">
        <f t="shared" si="18"/>
        <v>0</v>
      </c>
      <c r="BH131" s="175">
        <f t="shared" si="19"/>
        <v>0</v>
      </c>
      <c r="BI131" s="175">
        <f t="shared" si="20"/>
        <v>0</v>
      </c>
      <c r="BJ131" s="21" t="s">
        <v>75</v>
      </c>
      <c r="BK131" s="175">
        <f t="shared" si="21"/>
        <v>0</v>
      </c>
      <c r="BL131" s="21" t="s">
        <v>145</v>
      </c>
      <c r="BM131" s="21" t="s">
        <v>221</v>
      </c>
    </row>
    <row r="132" spans="1:65" s="1" customFormat="1" ht="22.5" customHeight="1">
      <c r="B132" s="35"/>
      <c r="C132" s="165" t="s">
        <v>214</v>
      </c>
      <c r="D132" s="165" t="s">
        <v>140</v>
      </c>
      <c r="E132" s="166" t="s">
        <v>215</v>
      </c>
      <c r="F132" s="167" t="s">
        <v>216</v>
      </c>
      <c r="G132" s="168" t="s">
        <v>163</v>
      </c>
      <c r="H132" s="169">
        <v>0.06</v>
      </c>
      <c r="I132" s="170">
        <v>0</v>
      </c>
      <c r="J132" s="170">
        <f t="shared" si="22"/>
        <v>0</v>
      </c>
      <c r="K132" s="167" t="s">
        <v>144</v>
      </c>
      <c r="L132" s="55"/>
      <c r="M132" s="171" t="s">
        <v>18</v>
      </c>
      <c r="N132" s="172" t="s">
        <v>40</v>
      </c>
      <c r="O132" s="173">
        <v>0.3</v>
      </c>
      <c r="P132" s="173">
        <f t="shared" si="13"/>
        <v>0.58499999999999996</v>
      </c>
      <c r="Q132" s="173">
        <v>1.2600000000000001E-3</v>
      </c>
      <c r="R132" s="173">
        <f t="shared" si="14"/>
        <v>2.457E-3</v>
      </c>
      <c r="S132" s="173">
        <v>0</v>
      </c>
      <c r="T132" s="174">
        <f t="shared" si="15"/>
        <v>0</v>
      </c>
      <c r="AR132" s="21" t="s">
        <v>145</v>
      </c>
      <c r="AT132" s="21" t="s">
        <v>140</v>
      </c>
      <c r="AU132" s="21" t="s">
        <v>77</v>
      </c>
      <c r="AY132" s="21" t="s">
        <v>138</v>
      </c>
      <c r="BE132" s="175">
        <f t="shared" si="16"/>
        <v>0</v>
      </c>
      <c r="BF132" s="175">
        <f t="shared" si="17"/>
        <v>0</v>
      </c>
      <c r="BG132" s="175">
        <f t="shared" si="18"/>
        <v>0</v>
      </c>
      <c r="BH132" s="175">
        <f t="shared" si="19"/>
        <v>0</v>
      </c>
      <c r="BI132" s="175">
        <f t="shared" si="20"/>
        <v>0</v>
      </c>
      <c r="BJ132" s="21" t="s">
        <v>75</v>
      </c>
      <c r="BK132" s="175">
        <f t="shared" si="21"/>
        <v>0</v>
      </c>
      <c r="BL132" s="21" t="s">
        <v>145</v>
      </c>
      <c r="BM132" s="21" t="s">
        <v>227</v>
      </c>
    </row>
    <row r="133" spans="1:65" s="1" customFormat="1" ht="31.5" customHeight="1">
      <c r="B133" s="35"/>
      <c r="C133" s="165" t="s">
        <v>218</v>
      </c>
      <c r="D133" s="165" t="s">
        <v>140</v>
      </c>
      <c r="E133" s="166" t="s">
        <v>219</v>
      </c>
      <c r="F133" s="167" t="s">
        <v>220</v>
      </c>
      <c r="G133" s="168" t="s">
        <v>163</v>
      </c>
      <c r="H133" s="169">
        <v>8.1000000000000003E-2</v>
      </c>
      <c r="I133" s="170">
        <v>0</v>
      </c>
      <c r="J133" s="170">
        <f t="shared" si="22"/>
        <v>0</v>
      </c>
      <c r="K133" s="167" t="s">
        <v>144</v>
      </c>
      <c r="L133" s="55"/>
      <c r="M133" s="171" t="s">
        <v>18</v>
      </c>
      <c r="N133" s="172" t="s">
        <v>40</v>
      </c>
      <c r="O133" s="173">
        <v>1.2290000000000001</v>
      </c>
      <c r="P133" s="173">
        <f t="shared" si="13"/>
        <v>3.0725000000000002</v>
      </c>
      <c r="Q133" s="173">
        <v>1.0399999999999999E-3</v>
      </c>
      <c r="R133" s="173">
        <f t="shared" si="14"/>
        <v>2.5999999999999999E-3</v>
      </c>
      <c r="S133" s="173">
        <v>0</v>
      </c>
      <c r="T133" s="174">
        <f t="shared" si="15"/>
        <v>0</v>
      </c>
      <c r="AR133" s="21" t="s">
        <v>145</v>
      </c>
      <c r="AT133" s="21" t="s">
        <v>140</v>
      </c>
      <c r="AU133" s="21" t="s">
        <v>77</v>
      </c>
      <c r="AY133" s="21" t="s">
        <v>138</v>
      </c>
      <c r="BE133" s="175">
        <f t="shared" si="16"/>
        <v>0</v>
      </c>
      <c r="BF133" s="175">
        <f t="shared" si="17"/>
        <v>0</v>
      </c>
      <c r="BG133" s="175">
        <f t="shared" si="18"/>
        <v>0</v>
      </c>
      <c r="BH133" s="175">
        <f t="shared" si="19"/>
        <v>0</v>
      </c>
      <c r="BI133" s="175">
        <f t="shared" si="20"/>
        <v>0</v>
      </c>
      <c r="BJ133" s="21" t="s">
        <v>75</v>
      </c>
      <c r="BK133" s="175">
        <f t="shared" si="21"/>
        <v>0</v>
      </c>
      <c r="BL133" s="21" t="s">
        <v>145</v>
      </c>
      <c r="BM133" s="21" t="s">
        <v>231</v>
      </c>
    </row>
    <row r="134" spans="1:65" s="1" customFormat="1" ht="31.5" customHeight="1">
      <c r="B134" s="35"/>
      <c r="C134" s="165" t="s">
        <v>224</v>
      </c>
      <c r="D134" s="165" t="s">
        <v>140</v>
      </c>
      <c r="E134" s="166" t="s">
        <v>225</v>
      </c>
      <c r="F134" s="167" t="s">
        <v>226</v>
      </c>
      <c r="G134" s="168" t="s">
        <v>184</v>
      </c>
      <c r="H134" s="169">
        <v>1.95</v>
      </c>
      <c r="I134" s="170">
        <v>0</v>
      </c>
      <c r="J134" s="170">
        <f t="shared" si="22"/>
        <v>0</v>
      </c>
      <c r="K134" s="167" t="s">
        <v>144</v>
      </c>
      <c r="L134" s="55"/>
      <c r="M134" s="171" t="s">
        <v>18</v>
      </c>
      <c r="N134" s="172" t="s">
        <v>40</v>
      </c>
      <c r="O134" s="173">
        <v>0.55600000000000005</v>
      </c>
      <c r="P134" s="173">
        <f t="shared" si="13"/>
        <v>6.1827199999999998</v>
      </c>
      <c r="Q134" s="173">
        <v>0.10421999999999999</v>
      </c>
      <c r="R134" s="173">
        <f t="shared" si="14"/>
        <v>1.1589263999999999</v>
      </c>
      <c r="S134" s="173">
        <v>0</v>
      </c>
      <c r="T134" s="174">
        <f t="shared" si="15"/>
        <v>0</v>
      </c>
      <c r="AR134" s="21" t="s">
        <v>145</v>
      </c>
      <c r="AT134" s="21" t="s">
        <v>140</v>
      </c>
      <c r="AU134" s="21" t="s">
        <v>77</v>
      </c>
      <c r="AY134" s="21" t="s">
        <v>138</v>
      </c>
      <c r="BE134" s="175">
        <f t="shared" si="16"/>
        <v>0</v>
      </c>
      <c r="BF134" s="175">
        <f t="shared" si="17"/>
        <v>0</v>
      </c>
      <c r="BG134" s="175">
        <f t="shared" si="18"/>
        <v>0</v>
      </c>
      <c r="BH134" s="175">
        <f t="shared" si="19"/>
        <v>0</v>
      </c>
      <c r="BI134" s="175">
        <f t="shared" si="20"/>
        <v>0</v>
      </c>
      <c r="BJ134" s="21" t="s">
        <v>75</v>
      </c>
      <c r="BK134" s="175">
        <f t="shared" si="21"/>
        <v>0</v>
      </c>
      <c r="BL134" s="21" t="s">
        <v>145</v>
      </c>
      <c r="BM134" s="21" t="s">
        <v>234</v>
      </c>
    </row>
    <row r="135" spans="1:65" s="10" customFormat="1" ht="29.85" customHeight="1">
      <c r="B135" s="149"/>
      <c r="C135" s="165" t="s">
        <v>228</v>
      </c>
      <c r="D135" s="165" t="s">
        <v>140</v>
      </c>
      <c r="E135" s="166" t="s">
        <v>229</v>
      </c>
      <c r="F135" s="167" t="s">
        <v>230</v>
      </c>
      <c r="G135" s="168" t="s">
        <v>223</v>
      </c>
      <c r="H135" s="169">
        <v>2.5</v>
      </c>
      <c r="I135" s="170">
        <v>0</v>
      </c>
      <c r="J135" s="170">
        <f t="shared" si="22"/>
        <v>0</v>
      </c>
      <c r="K135" s="167" t="s">
        <v>144</v>
      </c>
      <c r="L135" s="154"/>
      <c r="M135" s="155"/>
      <c r="N135" s="156"/>
      <c r="O135" s="156"/>
      <c r="P135" s="157">
        <f>SUM(P136:P143)</f>
        <v>17.676025000000003</v>
      </c>
      <c r="Q135" s="156"/>
      <c r="R135" s="157">
        <f>SUM(R136:R143)</f>
        <v>6.4462748199999993</v>
      </c>
      <c r="S135" s="156"/>
      <c r="T135" s="158">
        <f>SUM(T136:T143)</f>
        <v>0</v>
      </c>
      <c r="AR135" s="159" t="s">
        <v>75</v>
      </c>
      <c r="AT135" s="160" t="s">
        <v>68</v>
      </c>
      <c r="AU135" s="160" t="s">
        <v>75</v>
      </c>
      <c r="AY135" s="159" t="s">
        <v>138</v>
      </c>
      <c r="BK135" s="161">
        <f>SUM(BK136:BK143)</f>
        <v>0</v>
      </c>
    </row>
    <row r="136" spans="1:65" s="1" customFormat="1" ht="26.25" customHeight="1">
      <c r="B136" s="35"/>
      <c r="C136" s="165" t="s">
        <v>232</v>
      </c>
      <c r="D136" s="165" t="s">
        <v>140</v>
      </c>
      <c r="E136" s="166" t="s">
        <v>233</v>
      </c>
      <c r="F136" s="292" t="s">
        <v>958</v>
      </c>
      <c r="G136" s="168" t="s">
        <v>184</v>
      </c>
      <c r="H136" s="169">
        <v>11.12</v>
      </c>
      <c r="I136" s="170">
        <v>0</v>
      </c>
      <c r="J136" s="170">
        <f t="shared" si="22"/>
        <v>0</v>
      </c>
      <c r="K136" s="167" t="s">
        <v>144</v>
      </c>
      <c r="L136" s="55"/>
      <c r="M136" s="171" t="s">
        <v>18</v>
      </c>
      <c r="N136" s="172" t="s">
        <v>40</v>
      </c>
      <c r="O136" s="173">
        <v>0.41499999999999998</v>
      </c>
      <c r="P136" s="173">
        <f t="shared" ref="P136:P143" si="23">O136*H138</f>
        <v>4.5649999999999995</v>
      </c>
      <c r="Q136" s="173">
        <v>4.5900000000000003E-3</v>
      </c>
      <c r="R136" s="173">
        <f t="shared" ref="R136:R143" si="24">Q136*H138</f>
        <v>5.0490000000000007E-2</v>
      </c>
      <c r="S136" s="173">
        <v>0</v>
      </c>
      <c r="T136" s="174">
        <f t="shared" ref="T136:T143" si="25">S136*H138</f>
        <v>0</v>
      </c>
      <c r="AR136" s="21" t="s">
        <v>145</v>
      </c>
      <c r="AT136" s="21" t="s">
        <v>140</v>
      </c>
      <c r="AU136" s="21" t="s">
        <v>77</v>
      </c>
      <c r="AY136" s="21" t="s">
        <v>138</v>
      </c>
      <c r="BE136" s="175">
        <f t="shared" ref="BE136:BE143" si="26">IF(N136="základní",J138,0)</f>
        <v>0</v>
      </c>
      <c r="BF136" s="175">
        <f t="shared" ref="BF136:BF143" si="27">IF(N136="snížená",J138,0)</f>
        <v>0</v>
      </c>
      <c r="BG136" s="175">
        <f t="shared" ref="BG136:BG143" si="28">IF(N136="zákl. přenesená",J138,0)</f>
        <v>0</v>
      </c>
      <c r="BH136" s="175">
        <f t="shared" ref="BH136:BH143" si="29">IF(N136="sníž. přenesená",J138,0)</f>
        <v>0</v>
      </c>
      <c r="BI136" s="175">
        <f t="shared" ref="BI136:BI143" si="30">IF(N136="nulová",J138,0)</f>
        <v>0</v>
      </c>
      <c r="BJ136" s="21" t="s">
        <v>75</v>
      </c>
      <c r="BK136" s="175">
        <f t="shared" ref="BK136:BK143" si="31">ROUND(I138*H138,2)</f>
        <v>0</v>
      </c>
      <c r="BL136" s="21" t="s">
        <v>145</v>
      </c>
      <c r="BM136" s="21" t="s">
        <v>239</v>
      </c>
    </row>
    <row r="137" spans="1:65" s="1" customFormat="1" ht="39.75" customHeight="1">
      <c r="B137" s="35"/>
      <c r="C137" s="150"/>
      <c r="D137" s="162" t="s">
        <v>68</v>
      </c>
      <c r="E137" s="163" t="s">
        <v>145</v>
      </c>
      <c r="F137" s="163" t="s">
        <v>235</v>
      </c>
      <c r="G137" s="150"/>
      <c r="H137" s="150"/>
      <c r="I137" s="150"/>
      <c r="J137" s="164">
        <f>SUM(J138:J145)</f>
        <v>0</v>
      </c>
      <c r="K137" s="150"/>
      <c r="L137" s="182"/>
      <c r="M137" s="183" t="s">
        <v>18</v>
      </c>
      <c r="N137" s="184" t="s">
        <v>40</v>
      </c>
      <c r="O137" s="173">
        <v>0</v>
      </c>
      <c r="P137" s="173">
        <f t="shared" si="23"/>
        <v>0</v>
      </c>
      <c r="Q137" s="173">
        <v>0.17299999999999999</v>
      </c>
      <c r="R137" s="173">
        <f t="shared" si="24"/>
        <v>1.9029999999999998</v>
      </c>
      <c r="S137" s="173">
        <v>0</v>
      </c>
      <c r="T137" s="174">
        <f t="shared" si="25"/>
        <v>0</v>
      </c>
      <c r="AR137" s="21" t="s">
        <v>165</v>
      </c>
      <c r="AT137" s="21" t="s">
        <v>166</v>
      </c>
      <c r="AU137" s="21" t="s">
        <v>77</v>
      </c>
      <c r="AY137" s="21" t="s">
        <v>138</v>
      </c>
      <c r="BE137" s="175">
        <f t="shared" si="26"/>
        <v>0</v>
      </c>
      <c r="BF137" s="175">
        <f t="shared" si="27"/>
        <v>0</v>
      </c>
      <c r="BG137" s="175">
        <f t="shared" si="28"/>
        <v>0</v>
      </c>
      <c r="BH137" s="175">
        <f t="shared" si="29"/>
        <v>0</v>
      </c>
      <c r="BI137" s="175">
        <f t="shared" si="30"/>
        <v>0</v>
      </c>
      <c r="BJ137" s="21" t="s">
        <v>75</v>
      </c>
      <c r="BK137" s="175">
        <f t="shared" si="31"/>
        <v>0</v>
      </c>
      <c r="BL137" s="21" t="s">
        <v>145</v>
      </c>
      <c r="BM137" s="21" t="s">
        <v>243</v>
      </c>
    </row>
    <row r="138" spans="1:65" s="1" customFormat="1" ht="22.5" customHeight="1">
      <c r="B138" s="35"/>
      <c r="C138" s="165" t="s">
        <v>236</v>
      </c>
      <c r="D138" s="165" t="s">
        <v>140</v>
      </c>
      <c r="E138" s="166" t="s">
        <v>237</v>
      </c>
      <c r="F138" s="167" t="s">
        <v>238</v>
      </c>
      <c r="G138" s="168" t="s">
        <v>201</v>
      </c>
      <c r="H138" s="169">
        <v>11</v>
      </c>
      <c r="I138" s="170">
        <v>0</v>
      </c>
      <c r="J138" s="170">
        <f t="shared" ref="J138:J145" si="32">ROUND(I138*H138,2)</f>
        <v>0</v>
      </c>
      <c r="K138" s="167" t="s">
        <v>144</v>
      </c>
      <c r="L138" s="55"/>
      <c r="M138" s="171" t="s">
        <v>18</v>
      </c>
      <c r="N138" s="172" t="s">
        <v>40</v>
      </c>
      <c r="O138" s="173">
        <v>16.582999999999998</v>
      </c>
      <c r="P138" s="173">
        <f t="shared" si="23"/>
        <v>1.3432229999999998</v>
      </c>
      <c r="Q138" s="173">
        <v>1.7090000000000001E-2</v>
      </c>
      <c r="R138" s="173">
        <f t="shared" si="24"/>
        <v>1.38429E-3</v>
      </c>
      <c r="S138" s="173">
        <v>0</v>
      </c>
      <c r="T138" s="174">
        <f t="shared" si="25"/>
        <v>0</v>
      </c>
      <c r="AR138" s="21" t="s">
        <v>145</v>
      </c>
      <c r="AT138" s="21" t="s">
        <v>140</v>
      </c>
      <c r="AU138" s="21" t="s">
        <v>77</v>
      </c>
      <c r="AY138" s="21" t="s">
        <v>138</v>
      </c>
      <c r="BE138" s="175">
        <f t="shared" si="26"/>
        <v>0</v>
      </c>
      <c r="BF138" s="175">
        <f t="shared" si="27"/>
        <v>0</v>
      </c>
      <c r="BG138" s="175">
        <f t="shared" si="28"/>
        <v>0</v>
      </c>
      <c r="BH138" s="175">
        <f t="shared" si="29"/>
        <v>0</v>
      </c>
      <c r="BI138" s="175">
        <f t="shared" si="30"/>
        <v>0</v>
      </c>
      <c r="BJ138" s="21" t="s">
        <v>75</v>
      </c>
      <c r="BK138" s="175">
        <f t="shared" si="31"/>
        <v>0</v>
      </c>
      <c r="BL138" s="21" t="s">
        <v>145</v>
      </c>
      <c r="BM138" s="21" t="s">
        <v>247</v>
      </c>
    </row>
    <row r="139" spans="1:65" s="1" customFormat="1" ht="22.5" customHeight="1">
      <c r="B139" s="35"/>
      <c r="C139" s="176" t="s">
        <v>240</v>
      </c>
      <c r="D139" s="176" t="s">
        <v>166</v>
      </c>
      <c r="E139" s="177" t="s">
        <v>241</v>
      </c>
      <c r="F139" s="178" t="s">
        <v>242</v>
      </c>
      <c r="G139" s="179" t="s">
        <v>201</v>
      </c>
      <c r="H139" s="180">
        <v>11</v>
      </c>
      <c r="I139" s="181">
        <v>0</v>
      </c>
      <c r="J139" s="181">
        <f t="shared" si="32"/>
        <v>0</v>
      </c>
      <c r="K139" s="178" t="s">
        <v>144</v>
      </c>
      <c r="L139" s="182"/>
      <c r="M139" s="183" t="s">
        <v>18</v>
      </c>
      <c r="N139" s="184" t="s">
        <v>40</v>
      </c>
      <c r="O139" s="173">
        <v>0</v>
      </c>
      <c r="P139" s="173">
        <f t="shared" si="23"/>
        <v>0</v>
      </c>
      <c r="Q139" s="173">
        <v>1</v>
      </c>
      <c r="R139" s="173">
        <f t="shared" si="24"/>
        <v>8.1000000000000003E-2</v>
      </c>
      <c r="S139" s="173">
        <v>0</v>
      </c>
      <c r="T139" s="174">
        <f t="shared" si="25"/>
        <v>0</v>
      </c>
      <c r="AR139" s="21" t="s">
        <v>165</v>
      </c>
      <c r="AT139" s="21" t="s">
        <v>166</v>
      </c>
      <c r="AU139" s="21" t="s">
        <v>77</v>
      </c>
      <c r="AY139" s="21" t="s">
        <v>138</v>
      </c>
      <c r="BE139" s="175">
        <f t="shared" si="26"/>
        <v>0</v>
      </c>
      <c r="BF139" s="175">
        <f t="shared" si="27"/>
        <v>0</v>
      </c>
      <c r="BG139" s="175">
        <f t="shared" si="28"/>
        <v>0</v>
      </c>
      <c r="BH139" s="175">
        <f t="shared" si="29"/>
        <v>0</v>
      </c>
      <c r="BI139" s="175">
        <f t="shared" si="30"/>
        <v>0</v>
      </c>
      <c r="BJ139" s="21" t="s">
        <v>75</v>
      </c>
      <c r="BK139" s="175">
        <f t="shared" si="31"/>
        <v>0</v>
      </c>
      <c r="BL139" s="21" t="s">
        <v>145</v>
      </c>
      <c r="BM139" s="21" t="s">
        <v>251</v>
      </c>
    </row>
    <row r="140" spans="1:65" s="1" customFormat="1" ht="31.5" customHeight="1">
      <c r="A140" s="1">
        <v>1</v>
      </c>
      <c r="B140" s="35"/>
      <c r="C140" s="165" t="s">
        <v>244</v>
      </c>
      <c r="D140" s="165" t="s">
        <v>140</v>
      </c>
      <c r="E140" s="166" t="s">
        <v>245</v>
      </c>
      <c r="F140" s="167" t="s">
        <v>246</v>
      </c>
      <c r="G140" s="168" t="s">
        <v>163</v>
      </c>
      <c r="H140" s="169">
        <v>8.1000000000000003E-2</v>
      </c>
      <c r="I140" s="170">
        <v>0</v>
      </c>
      <c r="J140" s="170">
        <f t="shared" si="32"/>
        <v>0</v>
      </c>
      <c r="K140" s="167" t="s">
        <v>144</v>
      </c>
      <c r="L140" s="55"/>
      <c r="M140" s="171" t="s">
        <v>18</v>
      </c>
      <c r="N140" s="172" t="s">
        <v>40</v>
      </c>
      <c r="O140" s="173">
        <v>0.41</v>
      </c>
      <c r="P140" s="173">
        <f t="shared" si="23"/>
        <v>2.4997699999999998</v>
      </c>
      <c r="Q140" s="173">
        <v>4.5449999999999997E-2</v>
      </c>
      <c r="R140" s="173">
        <f t="shared" si="24"/>
        <v>0.27710865000000001</v>
      </c>
      <c r="S140" s="173">
        <v>0</v>
      </c>
      <c r="T140" s="174">
        <f t="shared" si="25"/>
        <v>0</v>
      </c>
      <c r="AR140" s="21" t="s">
        <v>145</v>
      </c>
      <c r="AT140" s="21" t="s">
        <v>140</v>
      </c>
      <c r="AU140" s="21" t="s">
        <v>77</v>
      </c>
      <c r="AY140" s="21" t="s">
        <v>138</v>
      </c>
      <c r="BE140" s="175">
        <f t="shared" si="26"/>
        <v>0</v>
      </c>
      <c r="BF140" s="175">
        <f t="shared" si="27"/>
        <v>0</v>
      </c>
      <c r="BG140" s="175">
        <f t="shared" si="28"/>
        <v>0</v>
      </c>
      <c r="BH140" s="175">
        <f t="shared" si="29"/>
        <v>0</v>
      </c>
      <c r="BI140" s="175">
        <f t="shared" si="30"/>
        <v>0</v>
      </c>
      <c r="BJ140" s="21" t="s">
        <v>75</v>
      </c>
      <c r="BK140" s="175">
        <f t="shared" si="31"/>
        <v>0</v>
      </c>
      <c r="BL140" s="21" t="s">
        <v>145</v>
      </c>
      <c r="BM140" s="21" t="s">
        <v>255</v>
      </c>
    </row>
    <row r="141" spans="1:65" s="1" customFormat="1" ht="22.5" customHeight="1">
      <c r="B141" s="35"/>
      <c r="C141" s="176" t="s">
        <v>248</v>
      </c>
      <c r="D141" s="176" t="s">
        <v>166</v>
      </c>
      <c r="E141" s="177" t="s">
        <v>249</v>
      </c>
      <c r="F141" s="178" t="s">
        <v>250</v>
      </c>
      <c r="G141" s="179" t="s">
        <v>163</v>
      </c>
      <c r="H141" s="180">
        <v>8.1000000000000003E-2</v>
      </c>
      <c r="I141" s="181">
        <v>0</v>
      </c>
      <c r="J141" s="181">
        <f t="shared" si="32"/>
        <v>0</v>
      </c>
      <c r="K141" s="178" t="s">
        <v>144</v>
      </c>
      <c r="L141" s="55"/>
      <c r="M141" s="171" t="s">
        <v>18</v>
      </c>
      <c r="N141" s="172" t="s">
        <v>40</v>
      </c>
      <c r="O141" s="173">
        <v>0.35</v>
      </c>
      <c r="P141" s="173">
        <f t="shared" si="23"/>
        <v>2.415</v>
      </c>
      <c r="Q141" s="173">
        <v>3.6249999999999998E-2</v>
      </c>
      <c r="R141" s="173">
        <f t="shared" si="24"/>
        <v>0.25012499999999999</v>
      </c>
      <c r="S141" s="173">
        <v>0</v>
      </c>
      <c r="T141" s="174">
        <f t="shared" si="25"/>
        <v>0</v>
      </c>
      <c r="AR141" s="21" t="s">
        <v>145</v>
      </c>
      <c r="AT141" s="21" t="s">
        <v>140</v>
      </c>
      <c r="AU141" s="21" t="s">
        <v>77</v>
      </c>
      <c r="AY141" s="21" t="s">
        <v>138</v>
      </c>
      <c r="BE141" s="175">
        <f t="shared" si="26"/>
        <v>0</v>
      </c>
      <c r="BF141" s="175">
        <f t="shared" si="27"/>
        <v>0</v>
      </c>
      <c r="BG141" s="175">
        <f t="shared" si="28"/>
        <v>0</v>
      </c>
      <c r="BH141" s="175">
        <f t="shared" si="29"/>
        <v>0</v>
      </c>
      <c r="BI141" s="175">
        <f t="shared" si="30"/>
        <v>0</v>
      </c>
      <c r="BJ141" s="21" t="s">
        <v>75</v>
      </c>
      <c r="BK141" s="175">
        <f t="shared" si="31"/>
        <v>0</v>
      </c>
      <c r="BL141" s="21" t="s">
        <v>145</v>
      </c>
      <c r="BM141" s="21" t="s">
        <v>259</v>
      </c>
    </row>
    <row r="142" spans="1:65" s="1" customFormat="1" ht="22.5" customHeight="1">
      <c r="B142" s="35"/>
      <c r="C142" s="165" t="s">
        <v>252</v>
      </c>
      <c r="D142" s="165" t="s">
        <v>140</v>
      </c>
      <c r="E142" s="166" t="s">
        <v>253</v>
      </c>
      <c r="F142" s="167" t="s">
        <v>254</v>
      </c>
      <c r="G142" s="168" t="s">
        <v>223</v>
      </c>
      <c r="H142" s="169">
        <v>6.0970000000000004</v>
      </c>
      <c r="I142" s="170">
        <v>0</v>
      </c>
      <c r="J142" s="170">
        <f t="shared" si="32"/>
        <v>0</v>
      </c>
      <c r="K142" s="167" t="s">
        <v>144</v>
      </c>
      <c r="L142" s="55"/>
      <c r="M142" s="171" t="s">
        <v>18</v>
      </c>
      <c r="N142" s="172" t="s">
        <v>40</v>
      </c>
      <c r="O142" s="173">
        <v>1.448</v>
      </c>
      <c r="P142" s="173">
        <f t="shared" si="23"/>
        <v>2.2154400000000001</v>
      </c>
      <c r="Q142" s="173">
        <v>2.4533999999999998</v>
      </c>
      <c r="R142" s="173">
        <f t="shared" si="24"/>
        <v>3.7537019999999997</v>
      </c>
      <c r="S142" s="173">
        <v>0</v>
      </c>
      <c r="T142" s="174">
        <f t="shared" si="25"/>
        <v>0</v>
      </c>
      <c r="AR142" s="21" t="s">
        <v>145</v>
      </c>
      <c r="AT142" s="21" t="s">
        <v>140</v>
      </c>
      <c r="AU142" s="21" t="s">
        <v>77</v>
      </c>
      <c r="AY142" s="21" t="s">
        <v>138</v>
      </c>
      <c r="BE142" s="175">
        <f t="shared" si="26"/>
        <v>0</v>
      </c>
      <c r="BF142" s="175">
        <f t="shared" si="27"/>
        <v>0</v>
      </c>
      <c r="BG142" s="175">
        <f t="shared" si="28"/>
        <v>0</v>
      </c>
      <c r="BH142" s="175">
        <f t="shared" si="29"/>
        <v>0</v>
      </c>
      <c r="BI142" s="175">
        <f t="shared" si="30"/>
        <v>0</v>
      </c>
      <c r="BJ142" s="21" t="s">
        <v>75</v>
      </c>
      <c r="BK142" s="175">
        <f t="shared" si="31"/>
        <v>0</v>
      </c>
      <c r="BL142" s="21" t="s">
        <v>145</v>
      </c>
      <c r="BM142" s="21" t="s">
        <v>263</v>
      </c>
    </row>
    <row r="143" spans="1:65" s="1" customFormat="1" ht="22.5" customHeight="1">
      <c r="B143" s="35"/>
      <c r="C143" s="165" t="s">
        <v>256</v>
      </c>
      <c r="D143" s="165" t="s">
        <v>140</v>
      </c>
      <c r="E143" s="166" t="s">
        <v>257</v>
      </c>
      <c r="F143" s="167" t="s">
        <v>258</v>
      </c>
      <c r="G143" s="168" t="s">
        <v>223</v>
      </c>
      <c r="H143" s="169">
        <v>6.9</v>
      </c>
      <c r="I143" s="170">
        <v>0</v>
      </c>
      <c r="J143" s="170">
        <f t="shared" si="32"/>
        <v>0</v>
      </c>
      <c r="K143" s="167" t="s">
        <v>144</v>
      </c>
      <c r="L143" s="55"/>
      <c r="M143" s="171" t="s">
        <v>18</v>
      </c>
      <c r="N143" s="172" t="s">
        <v>40</v>
      </c>
      <c r="O143" s="173">
        <v>37.704000000000001</v>
      </c>
      <c r="P143" s="173">
        <f t="shared" si="23"/>
        <v>4.6375919999999997</v>
      </c>
      <c r="Q143" s="173">
        <v>1.0525599999999999</v>
      </c>
      <c r="R143" s="173">
        <f t="shared" si="24"/>
        <v>0.12946488</v>
      </c>
      <c r="S143" s="173">
        <v>0</v>
      </c>
      <c r="T143" s="174">
        <f t="shared" si="25"/>
        <v>0</v>
      </c>
      <c r="AR143" s="21" t="s">
        <v>145</v>
      </c>
      <c r="AT143" s="21" t="s">
        <v>140</v>
      </c>
      <c r="AU143" s="21" t="s">
        <v>77</v>
      </c>
      <c r="AY143" s="21" t="s">
        <v>138</v>
      </c>
      <c r="BE143" s="175">
        <f t="shared" si="26"/>
        <v>0</v>
      </c>
      <c r="BF143" s="175">
        <f t="shared" si="27"/>
        <v>0</v>
      </c>
      <c r="BG143" s="175">
        <f t="shared" si="28"/>
        <v>0</v>
      </c>
      <c r="BH143" s="175">
        <f t="shared" si="29"/>
        <v>0</v>
      </c>
      <c r="BI143" s="175">
        <f t="shared" si="30"/>
        <v>0</v>
      </c>
      <c r="BJ143" s="21" t="s">
        <v>75</v>
      </c>
      <c r="BK143" s="175">
        <f t="shared" si="31"/>
        <v>0</v>
      </c>
      <c r="BL143" s="21" t="s">
        <v>145</v>
      </c>
      <c r="BM143" s="21" t="s">
        <v>267</v>
      </c>
    </row>
    <row r="144" spans="1:65" s="10" customFormat="1" ht="29.85" customHeight="1">
      <c r="B144" s="149"/>
      <c r="C144" s="165" t="s">
        <v>260</v>
      </c>
      <c r="D144" s="165" t="s">
        <v>140</v>
      </c>
      <c r="E144" s="166" t="s">
        <v>261</v>
      </c>
      <c r="F144" s="167" t="s">
        <v>262</v>
      </c>
      <c r="G144" s="168" t="s">
        <v>143</v>
      </c>
      <c r="H144" s="169">
        <v>1.53</v>
      </c>
      <c r="I144" s="170">
        <v>0</v>
      </c>
      <c r="J144" s="170">
        <f t="shared" si="32"/>
        <v>0</v>
      </c>
      <c r="K144" s="167" t="s">
        <v>144</v>
      </c>
      <c r="L144" s="154"/>
      <c r="M144" s="155"/>
      <c r="N144" s="156"/>
      <c r="O144" s="156"/>
      <c r="P144" s="157">
        <f>SUM(P145:P160)</f>
        <v>64.817017000000007</v>
      </c>
      <c r="Q144" s="156"/>
      <c r="R144" s="157">
        <f>SUM(R145:R160)</f>
        <v>3.1230620200000003</v>
      </c>
      <c r="S144" s="156"/>
      <c r="T144" s="158">
        <f>SUM(T145:T160)</f>
        <v>0</v>
      </c>
      <c r="AR144" s="159" t="s">
        <v>75</v>
      </c>
      <c r="AT144" s="160" t="s">
        <v>68</v>
      </c>
      <c r="AU144" s="160" t="s">
        <v>75</v>
      </c>
      <c r="AY144" s="159" t="s">
        <v>138</v>
      </c>
      <c r="BK144" s="161">
        <f>SUM(BK145:BK160)</f>
        <v>0</v>
      </c>
    </row>
    <row r="145" spans="2:65" s="1" customFormat="1" ht="31.5" customHeight="1">
      <c r="B145" s="35"/>
      <c r="C145" s="165" t="s">
        <v>264</v>
      </c>
      <c r="D145" s="165" t="s">
        <v>140</v>
      </c>
      <c r="E145" s="166" t="s">
        <v>265</v>
      </c>
      <c r="F145" s="167" t="s">
        <v>266</v>
      </c>
      <c r="G145" s="168" t="s">
        <v>163</v>
      </c>
      <c r="H145" s="169">
        <v>0.123</v>
      </c>
      <c r="I145" s="170">
        <v>0</v>
      </c>
      <c r="J145" s="170">
        <f t="shared" si="32"/>
        <v>0</v>
      </c>
      <c r="K145" s="167" t="s">
        <v>144</v>
      </c>
      <c r="L145" s="55"/>
      <c r="M145" s="171" t="s">
        <v>18</v>
      </c>
      <c r="N145" s="172" t="s">
        <v>40</v>
      </c>
      <c r="O145" s="173">
        <v>0.56999999999999995</v>
      </c>
      <c r="P145" s="173">
        <f t="shared" ref="P145:P160" si="33">O145*H147</f>
        <v>3.7106999999999997</v>
      </c>
      <c r="Q145" s="173">
        <v>1.8380000000000001E-2</v>
      </c>
      <c r="R145" s="173">
        <f t="shared" ref="R145:R160" si="34">Q145*H147</f>
        <v>0.1196538</v>
      </c>
      <c r="S145" s="173">
        <v>0</v>
      </c>
      <c r="T145" s="174">
        <f t="shared" ref="T145:T160" si="35">S145*H147</f>
        <v>0</v>
      </c>
      <c r="AR145" s="21" t="s">
        <v>145</v>
      </c>
      <c r="AT145" s="21" t="s">
        <v>140</v>
      </c>
      <c r="AU145" s="21" t="s">
        <v>77</v>
      </c>
      <c r="AY145" s="21" t="s">
        <v>138</v>
      </c>
      <c r="BE145" s="175">
        <f t="shared" ref="BE145:BE160" si="36">IF(N145="základní",J147,0)</f>
        <v>0</v>
      </c>
      <c r="BF145" s="175">
        <f t="shared" ref="BF145:BF160" si="37">IF(N145="snížená",J147,0)</f>
        <v>0</v>
      </c>
      <c r="BG145" s="175">
        <f t="shared" ref="BG145:BG160" si="38">IF(N145="zákl. přenesená",J147,0)</f>
        <v>0</v>
      </c>
      <c r="BH145" s="175">
        <f t="shared" ref="BH145:BH160" si="39">IF(N145="sníž. přenesená",J147,0)</f>
        <v>0</v>
      </c>
      <c r="BI145" s="175">
        <f t="shared" ref="BI145:BI160" si="40">IF(N145="nulová",J147,0)</f>
        <v>0</v>
      </c>
      <c r="BJ145" s="21" t="s">
        <v>75</v>
      </c>
      <c r="BK145" s="175">
        <f t="shared" ref="BK145:BK160" si="41">ROUND(I147*H147,2)</f>
        <v>0</v>
      </c>
      <c r="BL145" s="21" t="s">
        <v>145</v>
      </c>
      <c r="BM145" s="21" t="s">
        <v>272</v>
      </c>
    </row>
    <row r="146" spans="2:65" s="1" customFormat="1" ht="46.5" customHeight="1">
      <c r="B146" s="35"/>
      <c r="C146" s="150"/>
      <c r="D146" s="162" t="s">
        <v>68</v>
      </c>
      <c r="E146" s="163" t="s">
        <v>160</v>
      </c>
      <c r="F146" s="163" t="s">
        <v>268</v>
      </c>
      <c r="G146" s="150"/>
      <c r="H146" s="150"/>
      <c r="I146" s="150"/>
      <c r="J146" s="164">
        <f>SUM(J147:J162)</f>
        <v>0</v>
      </c>
      <c r="K146" s="150"/>
      <c r="L146" s="55"/>
      <c r="M146" s="171" t="s">
        <v>18</v>
      </c>
      <c r="N146" s="172" t="s">
        <v>40</v>
      </c>
      <c r="O146" s="173">
        <v>0.36</v>
      </c>
      <c r="P146" s="173">
        <f t="shared" si="33"/>
        <v>10.5444</v>
      </c>
      <c r="Q146" s="173">
        <v>4.8900000000000002E-3</v>
      </c>
      <c r="R146" s="173">
        <f t="shared" si="34"/>
        <v>0.1432281</v>
      </c>
      <c r="S146" s="173">
        <v>0</v>
      </c>
      <c r="T146" s="174">
        <f t="shared" si="35"/>
        <v>0</v>
      </c>
      <c r="AR146" s="21" t="s">
        <v>145</v>
      </c>
      <c r="AT146" s="21" t="s">
        <v>140</v>
      </c>
      <c r="AU146" s="21" t="s">
        <v>77</v>
      </c>
      <c r="AY146" s="21" t="s">
        <v>138</v>
      </c>
      <c r="BE146" s="175">
        <f t="shared" si="36"/>
        <v>0</v>
      </c>
      <c r="BF146" s="175">
        <f t="shared" si="37"/>
        <v>0</v>
      </c>
      <c r="BG146" s="175">
        <f t="shared" si="38"/>
        <v>0</v>
      </c>
      <c r="BH146" s="175">
        <f t="shared" si="39"/>
        <v>0</v>
      </c>
      <c r="BI146" s="175">
        <f t="shared" si="40"/>
        <v>0</v>
      </c>
      <c r="BJ146" s="21" t="s">
        <v>75</v>
      </c>
      <c r="BK146" s="175">
        <f t="shared" si="41"/>
        <v>0</v>
      </c>
      <c r="BL146" s="21" t="s">
        <v>145</v>
      </c>
      <c r="BM146" s="21" t="s">
        <v>276</v>
      </c>
    </row>
    <row r="147" spans="2:65" s="1" customFormat="1" ht="22.5" customHeight="1">
      <c r="B147" s="35"/>
      <c r="C147" s="165" t="s">
        <v>269</v>
      </c>
      <c r="D147" s="165" t="s">
        <v>140</v>
      </c>
      <c r="E147" s="166" t="s">
        <v>270</v>
      </c>
      <c r="F147" s="167" t="s">
        <v>271</v>
      </c>
      <c r="G147" s="168" t="s">
        <v>184</v>
      </c>
      <c r="H147" s="169">
        <v>6.51</v>
      </c>
      <c r="I147" s="170">
        <v>0</v>
      </c>
      <c r="J147" s="170">
        <f t="shared" ref="J147:J162" si="42">ROUND(I147*H147,2)</f>
        <v>0</v>
      </c>
      <c r="K147" s="167" t="s">
        <v>144</v>
      </c>
      <c r="L147" s="55"/>
      <c r="M147" s="171" t="s">
        <v>18</v>
      </c>
      <c r="N147" s="172" t="s">
        <v>40</v>
      </c>
      <c r="O147" s="173">
        <v>0.27200000000000002</v>
      </c>
      <c r="P147" s="173">
        <f t="shared" si="33"/>
        <v>7.9668800000000006</v>
      </c>
      <c r="Q147" s="173">
        <v>3.0000000000000001E-3</v>
      </c>
      <c r="R147" s="173">
        <f t="shared" si="34"/>
        <v>8.7870000000000004E-2</v>
      </c>
      <c r="S147" s="173">
        <v>0</v>
      </c>
      <c r="T147" s="174">
        <f t="shared" si="35"/>
        <v>0</v>
      </c>
      <c r="AR147" s="21" t="s">
        <v>280</v>
      </c>
      <c r="AT147" s="21" t="s">
        <v>140</v>
      </c>
      <c r="AU147" s="21" t="s">
        <v>77</v>
      </c>
      <c r="AY147" s="21" t="s">
        <v>138</v>
      </c>
      <c r="BE147" s="175">
        <f t="shared" si="36"/>
        <v>0</v>
      </c>
      <c r="BF147" s="175">
        <f t="shared" si="37"/>
        <v>0</v>
      </c>
      <c r="BG147" s="175">
        <f t="shared" si="38"/>
        <v>0</v>
      </c>
      <c r="BH147" s="175">
        <f t="shared" si="39"/>
        <v>0</v>
      </c>
      <c r="BI147" s="175">
        <f t="shared" si="40"/>
        <v>0</v>
      </c>
      <c r="BJ147" s="21" t="s">
        <v>75</v>
      </c>
      <c r="BK147" s="175">
        <f t="shared" si="41"/>
        <v>0</v>
      </c>
      <c r="BL147" s="21" t="s">
        <v>280</v>
      </c>
      <c r="BM147" s="21" t="s">
        <v>281</v>
      </c>
    </row>
    <row r="148" spans="2:65" s="1" customFormat="1" ht="22.5" customHeight="1">
      <c r="B148" s="35"/>
      <c r="C148" s="165" t="s">
        <v>273</v>
      </c>
      <c r="D148" s="165" t="s">
        <v>140</v>
      </c>
      <c r="E148" s="166" t="s">
        <v>274</v>
      </c>
      <c r="F148" s="167" t="s">
        <v>275</v>
      </c>
      <c r="G148" s="168" t="s">
        <v>184</v>
      </c>
      <c r="H148" s="169">
        <v>29.29</v>
      </c>
      <c r="I148" s="170">
        <v>0</v>
      </c>
      <c r="J148" s="170">
        <f t="shared" si="42"/>
        <v>0</v>
      </c>
      <c r="K148" s="167" t="s">
        <v>144</v>
      </c>
      <c r="L148" s="55"/>
      <c r="M148" s="171" t="s">
        <v>18</v>
      </c>
      <c r="N148" s="172" t="s">
        <v>40</v>
      </c>
      <c r="O148" s="173">
        <v>0.47</v>
      </c>
      <c r="P148" s="173">
        <f t="shared" si="33"/>
        <v>16.6615</v>
      </c>
      <c r="Q148" s="173">
        <v>1.8380000000000001E-2</v>
      </c>
      <c r="R148" s="173">
        <f t="shared" si="34"/>
        <v>0.65157100000000012</v>
      </c>
      <c r="S148" s="173">
        <v>0</v>
      </c>
      <c r="T148" s="174">
        <f t="shared" si="35"/>
        <v>0</v>
      </c>
      <c r="AR148" s="21" t="s">
        <v>145</v>
      </c>
      <c r="AT148" s="21" t="s">
        <v>140</v>
      </c>
      <c r="AU148" s="21" t="s">
        <v>77</v>
      </c>
      <c r="AY148" s="21" t="s">
        <v>138</v>
      </c>
      <c r="BE148" s="175">
        <f t="shared" si="36"/>
        <v>0</v>
      </c>
      <c r="BF148" s="175">
        <f t="shared" si="37"/>
        <v>0</v>
      </c>
      <c r="BG148" s="175">
        <f t="shared" si="38"/>
        <v>0</v>
      </c>
      <c r="BH148" s="175">
        <f t="shared" si="39"/>
        <v>0</v>
      </c>
      <c r="BI148" s="175">
        <f t="shared" si="40"/>
        <v>0</v>
      </c>
      <c r="BJ148" s="21" t="s">
        <v>75</v>
      </c>
      <c r="BK148" s="175">
        <f t="shared" si="41"/>
        <v>0</v>
      </c>
      <c r="BL148" s="21" t="s">
        <v>145</v>
      </c>
      <c r="BM148" s="21" t="s">
        <v>285</v>
      </c>
    </row>
    <row r="149" spans="2:65" s="1" customFormat="1" ht="22.5" customHeight="1">
      <c r="B149" s="35"/>
      <c r="C149" s="165" t="s">
        <v>277</v>
      </c>
      <c r="D149" s="165" t="s">
        <v>140</v>
      </c>
      <c r="E149" s="166" t="s">
        <v>278</v>
      </c>
      <c r="F149" s="167" t="s">
        <v>279</v>
      </c>
      <c r="G149" s="168" t="s">
        <v>184</v>
      </c>
      <c r="H149" s="169">
        <v>29.29</v>
      </c>
      <c r="I149" s="170">
        <v>0</v>
      </c>
      <c r="J149" s="170">
        <f t="shared" si="42"/>
        <v>0</v>
      </c>
      <c r="K149" s="167" t="s">
        <v>18</v>
      </c>
      <c r="L149" s="55"/>
      <c r="M149" s="171" t="s">
        <v>18</v>
      </c>
      <c r="N149" s="172" t="s">
        <v>40</v>
      </c>
      <c r="O149" s="173">
        <v>1.355</v>
      </c>
      <c r="P149" s="173">
        <f t="shared" si="33"/>
        <v>1.4905000000000002</v>
      </c>
      <c r="Q149" s="173">
        <v>3.3579999999999999E-2</v>
      </c>
      <c r="R149" s="173">
        <f t="shared" si="34"/>
        <v>3.6937999999999999E-2</v>
      </c>
      <c r="S149" s="173">
        <v>0</v>
      </c>
      <c r="T149" s="174">
        <f t="shared" si="35"/>
        <v>0</v>
      </c>
      <c r="AR149" s="21" t="s">
        <v>145</v>
      </c>
      <c r="AT149" s="21" t="s">
        <v>140</v>
      </c>
      <c r="AU149" s="21" t="s">
        <v>77</v>
      </c>
      <c r="AY149" s="21" t="s">
        <v>138</v>
      </c>
      <c r="BE149" s="175">
        <f t="shared" si="36"/>
        <v>0</v>
      </c>
      <c r="BF149" s="175">
        <f t="shared" si="37"/>
        <v>0</v>
      </c>
      <c r="BG149" s="175">
        <f t="shared" si="38"/>
        <v>0</v>
      </c>
      <c r="BH149" s="175">
        <f t="shared" si="39"/>
        <v>0</v>
      </c>
      <c r="BI149" s="175">
        <f t="shared" si="40"/>
        <v>0</v>
      </c>
      <c r="BJ149" s="21" t="s">
        <v>75</v>
      </c>
      <c r="BK149" s="175">
        <f t="shared" si="41"/>
        <v>0</v>
      </c>
      <c r="BL149" s="21" t="s">
        <v>145</v>
      </c>
      <c r="BM149" s="21" t="s">
        <v>289</v>
      </c>
    </row>
    <row r="150" spans="2:65" s="1" customFormat="1" ht="22.5" customHeight="1">
      <c r="B150" s="35"/>
      <c r="C150" s="165" t="s">
        <v>282</v>
      </c>
      <c r="D150" s="165" t="s">
        <v>140</v>
      </c>
      <c r="E150" s="166" t="s">
        <v>283</v>
      </c>
      <c r="F150" s="167" t="s">
        <v>284</v>
      </c>
      <c r="G150" s="168" t="s">
        <v>184</v>
      </c>
      <c r="H150" s="169">
        <v>35.450000000000003</v>
      </c>
      <c r="I150" s="170">
        <v>0</v>
      </c>
      <c r="J150" s="170">
        <f t="shared" si="42"/>
        <v>0</v>
      </c>
      <c r="K150" s="167" t="s">
        <v>144</v>
      </c>
      <c r="L150" s="55"/>
      <c r="M150" s="171" t="s">
        <v>18</v>
      </c>
      <c r="N150" s="172" t="s">
        <v>40</v>
      </c>
      <c r="O150" s="173">
        <v>0.34</v>
      </c>
      <c r="P150" s="173">
        <f t="shared" si="33"/>
        <v>0.26520000000000005</v>
      </c>
      <c r="Q150" s="173">
        <v>8.4999999999999995E-4</v>
      </c>
      <c r="R150" s="173">
        <f t="shared" si="34"/>
        <v>6.6299999999999996E-4</v>
      </c>
      <c r="S150" s="173">
        <v>0</v>
      </c>
      <c r="T150" s="174">
        <f t="shared" si="35"/>
        <v>0</v>
      </c>
      <c r="AR150" s="21" t="s">
        <v>145</v>
      </c>
      <c r="AT150" s="21" t="s">
        <v>140</v>
      </c>
      <c r="AU150" s="21" t="s">
        <v>77</v>
      </c>
      <c r="AY150" s="21" t="s">
        <v>138</v>
      </c>
      <c r="BE150" s="175">
        <f t="shared" si="36"/>
        <v>0</v>
      </c>
      <c r="BF150" s="175">
        <f t="shared" si="37"/>
        <v>0</v>
      </c>
      <c r="BG150" s="175">
        <f t="shared" si="38"/>
        <v>0</v>
      </c>
      <c r="BH150" s="175">
        <f t="shared" si="39"/>
        <v>0</v>
      </c>
      <c r="BI150" s="175">
        <f t="shared" si="40"/>
        <v>0</v>
      </c>
      <c r="BJ150" s="21" t="s">
        <v>75</v>
      </c>
      <c r="BK150" s="175">
        <f t="shared" si="41"/>
        <v>0</v>
      </c>
      <c r="BL150" s="21" t="s">
        <v>145</v>
      </c>
      <c r="BM150" s="21" t="s">
        <v>293</v>
      </c>
    </row>
    <row r="151" spans="2:65" s="1" customFormat="1" ht="22.5" customHeight="1">
      <c r="B151" s="35"/>
      <c r="C151" s="165" t="s">
        <v>286</v>
      </c>
      <c r="D151" s="165" t="s">
        <v>140</v>
      </c>
      <c r="E151" s="166" t="s">
        <v>287</v>
      </c>
      <c r="F151" s="167" t="s">
        <v>288</v>
      </c>
      <c r="G151" s="168" t="s">
        <v>184</v>
      </c>
      <c r="H151" s="169">
        <v>1.1000000000000001</v>
      </c>
      <c r="I151" s="170">
        <v>0</v>
      </c>
      <c r="J151" s="170">
        <f t="shared" si="42"/>
        <v>0</v>
      </c>
      <c r="K151" s="167" t="s">
        <v>144</v>
      </c>
      <c r="L151" s="55"/>
      <c r="M151" s="171" t="s">
        <v>18</v>
      </c>
      <c r="N151" s="172" t="s">
        <v>40</v>
      </c>
      <c r="O151" s="173">
        <v>0.46</v>
      </c>
      <c r="P151" s="173">
        <f t="shared" si="33"/>
        <v>10.897400000000001</v>
      </c>
      <c r="Q151" s="173">
        <v>2.6360000000000001E-2</v>
      </c>
      <c r="R151" s="173">
        <f t="shared" si="34"/>
        <v>0.62446840000000003</v>
      </c>
      <c r="S151" s="173">
        <v>0</v>
      </c>
      <c r="T151" s="174">
        <f t="shared" si="35"/>
        <v>0</v>
      </c>
      <c r="AR151" s="21" t="s">
        <v>145</v>
      </c>
      <c r="AT151" s="21" t="s">
        <v>140</v>
      </c>
      <c r="AU151" s="21" t="s">
        <v>77</v>
      </c>
      <c r="AY151" s="21" t="s">
        <v>138</v>
      </c>
      <c r="BE151" s="175">
        <f t="shared" si="36"/>
        <v>0</v>
      </c>
      <c r="BF151" s="175">
        <f t="shared" si="37"/>
        <v>0</v>
      </c>
      <c r="BG151" s="175">
        <f t="shared" si="38"/>
        <v>0</v>
      </c>
      <c r="BH151" s="175">
        <f t="shared" si="39"/>
        <v>0</v>
      </c>
      <c r="BI151" s="175">
        <f t="shared" si="40"/>
        <v>0</v>
      </c>
      <c r="BJ151" s="21" t="s">
        <v>75</v>
      </c>
      <c r="BK151" s="175">
        <f t="shared" si="41"/>
        <v>0</v>
      </c>
      <c r="BL151" s="21" t="s">
        <v>145</v>
      </c>
      <c r="BM151" s="21" t="s">
        <v>297</v>
      </c>
    </row>
    <row r="152" spans="2:65" s="1" customFormat="1" ht="22.5" customHeight="1">
      <c r="B152" s="35"/>
      <c r="C152" s="165" t="s">
        <v>290</v>
      </c>
      <c r="D152" s="165" t="s">
        <v>140</v>
      </c>
      <c r="E152" s="166" t="s">
        <v>291</v>
      </c>
      <c r="F152" s="167" t="s">
        <v>292</v>
      </c>
      <c r="G152" s="168" t="s">
        <v>184</v>
      </c>
      <c r="H152" s="169">
        <v>0.78</v>
      </c>
      <c r="I152" s="170">
        <v>0</v>
      </c>
      <c r="J152" s="170">
        <f t="shared" si="42"/>
        <v>0</v>
      </c>
      <c r="K152" s="167" t="s">
        <v>144</v>
      </c>
      <c r="L152" s="55"/>
      <c r="M152" s="171" t="s">
        <v>18</v>
      </c>
      <c r="N152" s="172" t="s">
        <v>40</v>
      </c>
      <c r="O152" s="173">
        <v>0.09</v>
      </c>
      <c r="P152" s="173">
        <f t="shared" si="33"/>
        <v>0.54873000000000005</v>
      </c>
      <c r="Q152" s="173">
        <v>1.0319999999999999E-2</v>
      </c>
      <c r="R152" s="173">
        <f t="shared" si="34"/>
        <v>6.2921039999999998E-2</v>
      </c>
      <c r="S152" s="173">
        <v>0</v>
      </c>
      <c r="T152" s="174">
        <f t="shared" si="35"/>
        <v>0</v>
      </c>
      <c r="AR152" s="21" t="s">
        <v>145</v>
      </c>
      <c r="AT152" s="21" t="s">
        <v>140</v>
      </c>
      <c r="AU152" s="21" t="s">
        <v>77</v>
      </c>
      <c r="AY152" s="21" t="s">
        <v>138</v>
      </c>
      <c r="BE152" s="175">
        <f t="shared" si="36"/>
        <v>0</v>
      </c>
      <c r="BF152" s="175">
        <f t="shared" si="37"/>
        <v>0</v>
      </c>
      <c r="BG152" s="175">
        <f t="shared" si="38"/>
        <v>0</v>
      </c>
      <c r="BH152" s="175">
        <f t="shared" si="39"/>
        <v>0</v>
      </c>
      <c r="BI152" s="175">
        <f t="shared" si="40"/>
        <v>0</v>
      </c>
      <c r="BJ152" s="21" t="s">
        <v>75</v>
      </c>
      <c r="BK152" s="175">
        <f t="shared" si="41"/>
        <v>0</v>
      </c>
      <c r="BL152" s="21" t="s">
        <v>145</v>
      </c>
      <c r="BM152" s="21" t="s">
        <v>301</v>
      </c>
    </row>
    <row r="153" spans="2:65" s="1" customFormat="1" ht="22.5" customHeight="1">
      <c r="B153" s="35"/>
      <c r="C153" s="165" t="s">
        <v>294</v>
      </c>
      <c r="D153" s="165" t="s">
        <v>140</v>
      </c>
      <c r="E153" s="166" t="s">
        <v>295</v>
      </c>
      <c r="F153" s="167" t="s">
        <v>296</v>
      </c>
      <c r="G153" s="168" t="s">
        <v>184</v>
      </c>
      <c r="H153" s="169">
        <v>23.69</v>
      </c>
      <c r="I153" s="170">
        <v>0</v>
      </c>
      <c r="J153" s="170">
        <f t="shared" si="42"/>
        <v>0</v>
      </c>
      <c r="K153" s="167" t="s">
        <v>144</v>
      </c>
      <c r="L153" s="55"/>
      <c r="M153" s="171" t="s">
        <v>18</v>
      </c>
      <c r="N153" s="172" t="s">
        <v>40</v>
      </c>
      <c r="O153" s="173">
        <v>0.15</v>
      </c>
      <c r="P153" s="173">
        <f t="shared" si="33"/>
        <v>1.1324999999999998</v>
      </c>
      <c r="Q153" s="173">
        <v>2.0650000000000002E-2</v>
      </c>
      <c r="R153" s="173">
        <f t="shared" si="34"/>
        <v>0.1559075</v>
      </c>
      <c r="S153" s="173">
        <v>0</v>
      </c>
      <c r="T153" s="174">
        <f t="shared" si="35"/>
        <v>0</v>
      </c>
      <c r="AR153" s="21" t="s">
        <v>145</v>
      </c>
      <c r="AT153" s="21" t="s">
        <v>140</v>
      </c>
      <c r="AU153" s="21" t="s">
        <v>77</v>
      </c>
      <c r="AY153" s="21" t="s">
        <v>138</v>
      </c>
      <c r="BE153" s="175">
        <f t="shared" si="36"/>
        <v>0</v>
      </c>
      <c r="BF153" s="175">
        <f t="shared" si="37"/>
        <v>0</v>
      </c>
      <c r="BG153" s="175">
        <f t="shared" si="38"/>
        <v>0</v>
      </c>
      <c r="BH153" s="175">
        <f t="shared" si="39"/>
        <v>0</v>
      </c>
      <c r="BI153" s="175">
        <f t="shared" si="40"/>
        <v>0</v>
      </c>
      <c r="BJ153" s="21" t="s">
        <v>75</v>
      </c>
      <c r="BK153" s="175">
        <f t="shared" si="41"/>
        <v>0</v>
      </c>
      <c r="BL153" s="21" t="s">
        <v>145</v>
      </c>
      <c r="BM153" s="21" t="s">
        <v>305</v>
      </c>
    </row>
    <row r="154" spans="2:65" s="1" customFormat="1" ht="31.5" customHeight="1">
      <c r="B154" s="35"/>
      <c r="C154" s="165" t="s">
        <v>298</v>
      </c>
      <c r="D154" s="165" t="s">
        <v>140</v>
      </c>
      <c r="E154" s="166" t="s">
        <v>299</v>
      </c>
      <c r="F154" s="167" t="s">
        <v>300</v>
      </c>
      <c r="G154" s="168" t="s">
        <v>223</v>
      </c>
      <c r="H154" s="169">
        <v>6.0970000000000004</v>
      </c>
      <c r="I154" s="170">
        <v>0</v>
      </c>
      <c r="J154" s="170">
        <f t="shared" si="42"/>
        <v>0</v>
      </c>
      <c r="K154" s="167" t="s">
        <v>144</v>
      </c>
      <c r="L154" s="55"/>
      <c r="M154" s="171" t="s">
        <v>18</v>
      </c>
      <c r="N154" s="172" t="s">
        <v>40</v>
      </c>
      <c r="O154" s="173">
        <v>3.2130000000000001</v>
      </c>
      <c r="P154" s="173">
        <f t="shared" si="33"/>
        <v>1.256283</v>
      </c>
      <c r="Q154" s="173">
        <v>2.2563399999999998</v>
      </c>
      <c r="R154" s="173">
        <f t="shared" si="34"/>
        <v>0.88222893999999996</v>
      </c>
      <c r="S154" s="173">
        <v>0</v>
      </c>
      <c r="T154" s="174">
        <f t="shared" si="35"/>
        <v>0</v>
      </c>
      <c r="AR154" s="21" t="s">
        <v>145</v>
      </c>
      <c r="AT154" s="21" t="s">
        <v>140</v>
      </c>
      <c r="AU154" s="21" t="s">
        <v>77</v>
      </c>
      <c r="AY154" s="21" t="s">
        <v>138</v>
      </c>
      <c r="BE154" s="175">
        <f t="shared" si="36"/>
        <v>0</v>
      </c>
      <c r="BF154" s="175">
        <f t="shared" si="37"/>
        <v>0</v>
      </c>
      <c r="BG154" s="175">
        <f t="shared" si="38"/>
        <v>0</v>
      </c>
      <c r="BH154" s="175">
        <f t="shared" si="39"/>
        <v>0</v>
      </c>
      <c r="BI154" s="175">
        <f t="shared" si="40"/>
        <v>0</v>
      </c>
      <c r="BJ154" s="21" t="s">
        <v>75</v>
      </c>
      <c r="BK154" s="175">
        <f t="shared" si="41"/>
        <v>0</v>
      </c>
      <c r="BL154" s="21" t="s">
        <v>145</v>
      </c>
      <c r="BM154" s="21" t="s">
        <v>309</v>
      </c>
    </row>
    <row r="155" spans="2:65" s="1" customFormat="1" ht="22.5" customHeight="1">
      <c r="B155" s="35"/>
      <c r="C155" s="165" t="s">
        <v>302</v>
      </c>
      <c r="D155" s="165" t="s">
        <v>140</v>
      </c>
      <c r="E155" s="166" t="s">
        <v>303</v>
      </c>
      <c r="F155" s="167" t="s">
        <v>304</v>
      </c>
      <c r="G155" s="168" t="s">
        <v>223</v>
      </c>
      <c r="H155" s="169">
        <v>7.55</v>
      </c>
      <c r="I155" s="170">
        <v>0</v>
      </c>
      <c r="J155" s="170">
        <f t="shared" si="42"/>
        <v>0</v>
      </c>
      <c r="K155" s="167" t="s">
        <v>144</v>
      </c>
      <c r="L155" s="55"/>
      <c r="M155" s="171" t="s">
        <v>18</v>
      </c>
      <c r="N155" s="172" t="s">
        <v>40</v>
      </c>
      <c r="O155" s="173">
        <v>15.231</v>
      </c>
      <c r="P155" s="173">
        <f t="shared" si="33"/>
        <v>6.0923999999999999E-2</v>
      </c>
      <c r="Q155" s="173">
        <v>1.0530600000000001</v>
      </c>
      <c r="R155" s="173">
        <f t="shared" si="34"/>
        <v>4.2122400000000008E-3</v>
      </c>
      <c r="S155" s="173">
        <v>0</v>
      </c>
      <c r="T155" s="174">
        <f t="shared" si="35"/>
        <v>0</v>
      </c>
      <c r="AR155" s="21" t="s">
        <v>145</v>
      </c>
      <c r="AT155" s="21" t="s">
        <v>140</v>
      </c>
      <c r="AU155" s="21" t="s">
        <v>77</v>
      </c>
      <c r="AY155" s="21" t="s">
        <v>138</v>
      </c>
      <c r="BE155" s="175">
        <f t="shared" si="36"/>
        <v>0</v>
      </c>
      <c r="BF155" s="175">
        <f t="shared" si="37"/>
        <v>0</v>
      </c>
      <c r="BG155" s="175">
        <f t="shared" si="38"/>
        <v>0</v>
      </c>
      <c r="BH155" s="175">
        <f t="shared" si="39"/>
        <v>0</v>
      </c>
      <c r="BI155" s="175">
        <f t="shared" si="40"/>
        <v>0</v>
      </c>
      <c r="BJ155" s="21" t="s">
        <v>75</v>
      </c>
      <c r="BK155" s="175">
        <f t="shared" si="41"/>
        <v>0</v>
      </c>
      <c r="BL155" s="21" t="s">
        <v>145</v>
      </c>
      <c r="BM155" s="21" t="s">
        <v>313</v>
      </c>
    </row>
    <row r="156" spans="2:65" s="1" customFormat="1" ht="22.5" customHeight="1">
      <c r="B156" s="35"/>
      <c r="C156" s="165" t="s">
        <v>306</v>
      </c>
      <c r="D156" s="165" t="s">
        <v>140</v>
      </c>
      <c r="E156" s="166" t="s">
        <v>307</v>
      </c>
      <c r="F156" s="167" t="s">
        <v>308</v>
      </c>
      <c r="G156" s="168" t="s">
        <v>143</v>
      </c>
      <c r="H156" s="169">
        <v>0.39100000000000001</v>
      </c>
      <c r="I156" s="170">
        <v>0</v>
      </c>
      <c r="J156" s="170">
        <f t="shared" si="42"/>
        <v>0</v>
      </c>
      <c r="K156" s="167" t="s">
        <v>144</v>
      </c>
      <c r="L156" s="182"/>
      <c r="M156" s="183" t="s">
        <v>18</v>
      </c>
      <c r="N156" s="184" t="s">
        <v>40</v>
      </c>
      <c r="O156" s="173">
        <v>0</v>
      </c>
      <c r="P156" s="173">
        <f t="shared" si="33"/>
        <v>0</v>
      </c>
      <c r="Q156" s="173">
        <v>1.272E-2</v>
      </c>
      <c r="R156" s="173">
        <f t="shared" si="34"/>
        <v>3.8159999999999999E-2</v>
      </c>
      <c r="S156" s="173">
        <v>0</v>
      </c>
      <c r="T156" s="174">
        <f t="shared" si="35"/>
        <v>0</v>
      </c>
      <c r="AR156" s="21" t="s">
        <v>165</v>
      </c>
      <c r="AT156" s="21" t="s">
        <v>166</v>
      </c>
      <c r="AU156" s="21" t="s">
        <v>77</v>
      </c>
      <c r="AY156" s="21" t="s">
        <v>138</v>
      </c>
      <c r="BE156" s="175">
        <f t="shared" si="36"/>
        <v>0</v>
      </c>
      <c r="BF156" s="175">
        <f t="shared" si="37"/>
        <v>0</v>
      </c>
      <c r="BG156" s="175">
        <f t="shared" si="38"/>
        <v>0</v>
      </c>
      <c r="BH156" s="175">
        <f t="shared" si="39"/>
        <v>0</v>
      </c>
      <c r="BI156" s="175">
        <f t="shared" si="40"/>
        <v>0</v>
      </c>
      <c r="BJ156" s="21" t="s">
        <v>75</v>
      </c>
      <c r="BK156" s="175">
        <f t="shared" si="41"/>
        <v>0</v>
      </c>
      <c r="BL156" s="21" t="s">
        <v>145</v>
      </c>
      <c r="BM156" s="21" t="s">
        <v>317</v>
      </c>
    </row>
    <row r="157" spans="2:65" s="1" customFormat="1" ht="22.5" customHeight="1">
      <c r="B157" s="35"/>
      <c r="C157" s="165" t="s">
        <v>310</v>
      </c>
      <c r="D157" s="165" t="s">
        <v>140</v>
      </c>
      <c r="E157" s="166" t="s">
        <v>311</v>
      </c>
      <c r="F157" s="167" t="s">
        <v>312</v>
      </c>
      <c r="G157" s="168" t="s">
        <v>163</v>
      </c>
      <c r="H157" s="169">
        <v>4.0000000000000001E-3</v>
      </c>
      <c r="I157" s="170">
        <v>0</v>
      </c>
      <c r="J157" s="170">
        <f t="shared" si="42"/>
        <v>0</v>
      </c>
      <c r="K157" s="167" t="s">
        <v>144</v>
      </c>
      <c r="L157" s="55"/>
      <c r="M157" s="171" t="s">
        <v>18</v>
      </c>
      <c r="N157" s="172" t="s">
        <v>40</v>
      </c>
      <c r="O157" s="173">
        <v>1.607</v>
      </c>
      <c r="P157" s="173">
        <f t="shared" si="33"/>
        <v>4.8209999999999997</v>
      </c>
      <c r="Q157" s="173">
        <v>4.684E-2</v>
      </c>
      <c r="R157" s="173">
        <f t="shared" si="34"/>
        <v>0.14052000000000001</v>
      </c>
      <c r="S157" s="173">
        <v>0</v>
      </c>
      <c r="T157" s="174">
        <f t="shared" si="35"/>
        <v>0</v>
      </c>
      <c r="AR157" s="21" t="s">
        <v>145</v>
      </c>
      <c r="AT157" s="21" t="s">
        <v>140</v>
      </c>
      <c r="AU157" s="21" t="s">
        <v>77</v>
      </c>
      <c r="AY157" s="21" t="s">
        <v>138</v>
      </c>
      <c r="BE157" s="175">
        <f t="shared" si="36"/>
        <v>0</v>
      </c>
      <c r="BF157" s="175">
        <f t="shared" si="37"/>
        <v>0</v>
      </c>
      <c r="BG157" s="175">
        <f t="shared" si="38"/>
        <v>0</v>
      </c>
      <c r="BH157" s="175">
        <f t="shared" si="39"/>
        <v>0</v>
      </c>
      <c r="BI157" s="175">
        <f t="shared" si="40"/>
        <v>0</v>
      </c>
      <c r="BJ157" s="21" t="s">
        <v>75</v>
      </c>
      <c r="BK157" s="175">
        <f t="shared" si="41"/>
        <v>0</v>
      </c>
      <c r="BL157" s="21" t="s">
        <v>145</v>
      </c>
      <c r="BM157" s="21" t="s">
        <v>321</v>
      </c>
    </row>
    <row r="158" spans="2:65" s="1" customFormat="1" ht="22.5" customHeight="1">
      <c r="B158" s="35"/>
      <c r="C158" s="176" t="s">
        <v>314</v>
      </c>
      <c r="D158" s="176" t="s">
        <v>166</v>
      </c>
      <c r="E158" s="177" t="s">
        <v>315</v>
      </c>
      <c r="F158" s="178" t="s">
        <v>316</v>
      </c>
      <c r="G158" s="179" t="s">
        <v>201</v>
      </c>
      <c r="H158" s="180">
        <v>3</v>
      </c>
      <c r="I158" s="181">
        <v>0</v>
      </c>
      <c r="J158" s="181">
        <f t="shared" si="42"/>
        <v>0</v>
      </c>
      <c r="K158" s="178" t="s">
        <v>144</v>
      </c>
      <c r="L158" s="182"/>
      <c r="M158" s="183" t="s">
        <v>18</v>
      </c>
      <c r="N158" s="184" t="s">
        <v>40</v>
      </c>
      <c r="O158" s="173">
        <v>0</v>
      </c>
      <c r="P158" s="173">
        <f t="shared" si="33"/>
        <v>0</v>
      </c>
      <c r="Q158" s="173">
        <v>1.14E-2</v>
      </c>
      <c r="R158" s="173">
        <f t="shared" si="34"/>
        <v>3.4200000000000001E-2</v>
      </c>
      <c r="S158" s="173">
        <v>0</v>
      </c>
      <c r="T158" s="174">
        <f t="shared" si="35"/>
        <v>0</v>
      </c>
      <c r="AR158" s="21" t="s">
        <v>165</v>
      </c>
      <c r="AT158" s="21" t="s">
        <v>166</v>
      </c>
      <c r="AU158" s="21" t="s">
        <v>77</v>
      </c>
      <c r="AY158" s="21" t="s">
        <v>138</v>
      </c>
      <c r="BE158" s="175">
        <f t="shared" si="36"/>
        <v>0</v>
      </c>
      <c r="BF158" s="175">
        <f t="shared" si="37"/>
        <v>0</v>
      </c>
      <c r="BG158" s="175">
        <f t="shared" si="38"/>
        <v>0</v>
      </c>
      <c r="BH158" s="175">
        <f t="shared" si="39"/>
        <v>0</v>
      </c>
      <c r="BI158" s="175">
        <f t="shared" si="40"/>
        <v>0</v>
      </c>
      <c r="BJ158" s="21" t="s">
        <v>75</v>
      </c>
      <c r="BK158" s="175">
        <f t="shared" si="41"/>
        <v>0</v>
      </c>
      <c r="BL158" s="21" t="s">
        <v>145</v>
      </c>
      <c r="BM158" s="21" t="s">
        <v>325</v>
      </c>
    </row>
    <row r="159" spans="2:65" s="1" customFormat="1" ht="22.5" customHeight="1">
      <c r="B159" s="35"/>
      <c r="C159" s="165" t="s">
        <v>318</v>
      </c>
      <c r="D159" s="165" t="s">
        <v>140</v>
      </c>
      <c r="E159" s="166" t="s">
        <v>319</v>
      </c>
      <c r="F159" s="292" t="s">
        <v>959</v>
      </c>
      <c r="G159" s="168" t="s">
        <v>201</v>
      </c>
      <c r="H159" s="169">
        <v>3</v>
      </c>
      <c r="I159" s="170">
        <v>0</v>
      </c>
      <c r="J159" s="170">
        <f t="shared" si="42"/>
        <v>0</v>
      </c>
      <c r="K159" s="167" t="s">
        <v>144</v>
      </c>
      <c r="L159" s="55"/>
      <c r="M159" s="171" t="s">
        <v>18</v>
      </c>
      <c r="N159" s="172" t="s">
        <v>40</v>
      </c>
      <c r="O159" s="173">
        <v>1.607</v>
      </c>
      <c r="P159" s="173">
        <f t="shared" si="33"/>
        <v>4.8209999999999997</v>
      </c>
      <c r="Q159" s="173">
        <v>4.684E-2</v>
      </c>
      <c r="R159" s="173">
        <f t="shared" si="34"/>
        <v>0.14052000000000001</v>
      </c>
      <c r="S159" s="173">
        <v>0</v>
      </c>
      <c r="T159" s="174">
        <f t="shared" si="35"/>
        <v>0</v>
      </c>
      <c r="AR159" s="21" t="s">
        <v>145</v>
      </c>
      <c r="AT159" s="21" t="s">
        <v>140</v>
      </c>
      <c r="AU159" s="21" t="s">
        <v>77</v>
      </c>
      <c r="AY159" s="21" t="s">
        <v>138</v>
      </c>
      <c r="BE159" s="175">
        <f t="shared" si="36"/>
        <v>0</v>
      </c>
      <c r="BF159" s="175">
        <f t="shared" si="37"/>
        <v>0</v>
      </c>
      <c r="BG159" s="175">
        <f t="shared" si="38"/>
        <v>0</v>
      </c>
      <c r="BH159" s="175">
        <f t="shared" si="39"/>
        <v>0</v>
      </c>
      <c r="BI159" s="175">
        <f t="shared" si="40"/>
        <v>0</v>
      </c>
      <c r="BJ159" s="21" t="s">
        <v>75</v>
      </c>
      <c r="BK159" s="175">
        <f t="shared" si="41"/>
        <v>0</v>
      </c>
      <c r="BL159" s="21" t="s">
        <v>145</v>
      </c>
      <c r="BM159" s="21" t="s">
        <v>327</v>
      </c>
    </row>
    <row r="160" spans="2:65" s="1" customFormat="1" ht="22.5" customHeight="1">
      <c r="B160" s="35"/>
      <c r="C160" s="176" t="s">
        <v>322</v>
      </c>
      <c r="D160" s="176" t="s">
        <v>166</v>
      </c>
      <c r="E160" s="177" t="s">
        <v>323</v>
      </c>
      <c r="F160" s="178" t="s">
        <v>324</v>
      </c>
      <c r="G160" s="179" t="s">
        <v>201</v>
      </c>
      <c r="H160" s="180">
        <v>3</v>
      </c>
      <c r="I160" s="181">
        <v>0</v>
      </c>
      <c r="J160" s="181">
        <f t="shared" si="42"/>
        <v>0</v>
      </c>
      <c r="K160" s="178" t="s">
        <v>144</v>
      </c>
      <c r="L160" s="55"/>
      <c r="M160" s="171" t="s">
        <v>18</v>
      </c>
      <c r="N160" s="172" t="s">
        <v>40</v>
      </c>
      <c r="O160" s="173">
        <v>0.16</v>
      </c>
      <c r="P160" s="173">
        <f t="shared" si="33"/>
        <v>0.64</v>
      </c>
      <c r="Q160" s="173">
        <v>0</v>
      </c>
      <c r="R160" s="173">
        <f t="shared" si="34"/>
        <v>0</v>
      </c>
      <c r="S160" s="173">
        <v>0</v>
      </c>
      <c r="T160" s="174">
        <f t="shared" si="35"/>
        <v>0</v>
      </c>
      <c r="AR160" s="21" t="s">
        <v>145</v>
      </c>
      <c r="AT160" s="21" t="s">
        <v>140</v>
      </c>
      <c r="AU160" s="21" t="s">
        <v>77</v>
      </c>
      <c r="AY160" s="21" t="s">
        <v>138</v>
      </c>
      <c r="BE160" s="175">
        <f t="shared" si="36"/>
        <v>0</v>
      </c>
      <c r="BF160" s="175">
        <f t="shared" si="37"/>
        <v>0</v>
      </c>
      <c r="BG160" s="175">
        <f t="shared" si="38"/>
        <v>0</v>
      </c>
      <c r="BH160" s="175">
        <f t="shared" si="39"/>
        <v>0</v>
      </c>
      <c r="BI160" s="175">
        <f t="shared" si="40"/>
        <v>0</v>
      </c>
      <c r="BJ160" s="21" t="s">
        <v>75</v>
      </c>
      <c r="BK160" s="175">
        <f t="shared" si="41"/>
        <v>0</v>
      </c>
      <c r="BL160" s="21" t="s">
        <v>145</v>
      </c>
      <c r="BM160" s="21" t="s">
        <v>330</v>
      </c>
    </row>
    <row r="161" spans="2:65" s="10" customFormat="1" ht="29.85" customHeight="1">
      <c r="B161" s="149"/>
      <c r="C161" s="165" t="s">
        <v>326</v>
      </c>
      <c r="D161" s="165" t="s">
        <v>140</v>
      </c>
      <c r="E161" s="166" t="s">
        <v>319</v>
      </c>
      <c r="F161" s="167" t="s">
        <v>320</v>
      </c>
      <c r="G161" s="168" t="s">
        <v>201</v>
      </c>
      <c r="H161" s="169">
        <v>3</v>
      </c>
      <c r="I161" s="170">
        <v>0</v>
      </c>
      <c r="J161" s="170">
        <f t="shared" si="42"/>
        <v>0</v>
      </c>
      <c r="K161" s="167" t="s">
        <v>144</v>
      </c>
      <c r="L161" s="154"/>
      <c r="M161" s="155"/>
      <c r="N161" s="156"/>
      <c r="O161" s="156"/>
      <c r="P161" s="157" t="e">
        <f>SUM(P162:P177)</f>
        <v>#REF!</v>
      </c>
      <c r="Q161" s="156"/>
      <c r="R161" s="157" t="e">
        <f>SUM(R162:R177)</f>
        <v>#REF!</v>
      </c>
      <c r="S161" s="156"/>
      <c r="T161" s="158" t="e">
        <f>SUM(T162:T177)</f>
        <v>#REF!</v>
      </c>
      <c r="AR161" s="159" t="s">
        <v>75</v>
      </c>
      <c r="AT161" s="160" t="s">
        <v>68</v>
      </c>
      <c r="AU161" s="160" t="s">
        <v>75</v>
      </c>
      <c r="AY161" s="159" t="s">
        <v>138</v>
      </c>
      <c r="BK161" s="161" t="e">
        <f>SUM(BK162:BK177)</f>
        <v>#REF!</v>
      </c>
    </row>
    <row r="162" spans="2:65" s="1" customFormat="1" ht="31.5" customHeight="1">
      <c r="B162" s="35"/>
      <c r="C162" s="165" t="s">
        <v>328</v>
      </c>
      <c r="D162" s="165" t="s">
        <v>140</v>
      </c>
      <c r="E162" s="166" t="s">
        <v>329</v>
      </c>
      <c r="F162" s="292" t="s">
        <v>960</v>
      </c>
      <c r="G162" s="168" t="s">
        <v>201</v>
      </c>
      <c r="H162" s="169">
        <v>4</v>
      </c>
      <c r="I162" s="170">
        <v>0</v>
      </c>
      <c r="J162" s="170">
        <f t="shared" si="42"/>
        <v>0</v>
      </c>
      <c r="K162" s="167" t="s">
        <v>144</v>
      </c>
      <c r="L162" s="55"/>
      <c r="M162" s="171" t="s">
        <v>18</v>
      </c>
      <c r="N162" s="172" t="s">
        <v>40</v>
      </c>
      <c r="O162" s="173">
        <v>0.105</v>
      </c>
      <c r="P162" s="173">
        <f>O162*H164</f>
        <v>1.05</v>
      </c>
      <c r="Q162" s="173">
        <v>1.2999999999999999E-4</v>
      </c>
      <c r="R162" s="173">
        <f>Q162*H164</f>
        <v>1.2999999999999999E-3</v>
      </c>
      <c r="S162" s="173">
        <v>0</v>
      </c>
      <c r="T162" s="174">
        <f>S162*H164</f>
        <v>0</v>
      </c>
      <c r="AR162" s="21" t="s">
        <v>145</v>
      </c>
      <c r="AT162" s="21" t="s">
        <v>140</v>
      </c>
      <c r="AU162" s="21" t="s">
        <v>77</v>
      </c>
      <c r="AY162" s="21" t="s">
        <v>138</v>
      </c>
      <c r="BE162" s="175">
        <f>IF(N162="základní",J164,0)</f>
        <v>0</v>
      </c>
      <c r="BF162" s="175">
        <f>IF(N162="snížená",J164,0)</f>
        <v>0</v>
      </c>
      <c r="BG162" s="175">
        <f>IF(N162="zákl. přenesená",J164,0)</f>
        <v>0</v>
      </c>
      <c r="BH162" s="175">
        <f>IF(N162="sníž. přenesená",J164,0)</f>
        <v>0</v>
      </c>
      <c r="BI162" s="175">
        <f>IF(N162="nulová",J164,0)</f>
        <v>0</v>
      </c>
      <c r="BJ162" s="21" t="s">
        <v>75</v>
      </c>
      <c r="BK162" s="175">
        <f>ROUND(I164*H164,2)</f>
        <v>0</v>
      </c>
      <c r="BL162" s="21" t="s">
        <v>145</v>
      </c>
      <c r="BM162" s="21" t="s">
        <v>335</v>
      </c>
    </row>
    <row r="163" spans="2:65" s="1" customFormat="1" ht="33.75" customHeight="1">
      <c r="B163" s="35"/>
      <c r="C163" s="150"/>
      <c r="D163" s="162" t="s">
        <v>68</v>
      </c>
      <c r="E163" s="163" t="s">
        <v>171</v>
      </c>
      <c r="F163" s="163" t="s">
        <v>331</v>
      </c>
      <c r="G163" s="150"/>
      <c r="H163" s="150"/>
      <c r="I163" s="150"/>
      <c r="J163" s="164">
        <f>SUM(J164:J178)</f>
        <v>0</v>
      </c>
      <c r="K163" s="150"/>
      <c r="L163" s="55"/>
      <c r="M163" s="171" t="s">
        <v>18</v>
      </c>
      <c r="N163" s="172" t="s">
        <v>40</v>
      </c>
      <c r="O163" s="173">
        <v>0.308</v>
      </c>
      <c r="P163" s="173">
        <f>O163*H165</f>
        <v>77</v>
      </c>
      <c r="Q163" s="173">
        <v>4.0000000000000003E-5</v>
      </c>
      <c r="R163" s="173">
        <f>Q163*H165</f>
        <v>0.01</v>
      </c>
      <c r="S163" s="173">
        <v>0</v>
      </c>
      <c r="T163" s="174">
        <f>S163*H165</f>
        <v>0</v>
      </c>
      <c r="AR163" s="21" t="s">
        <v>145</v>
      </c>
      <c r="AT163" s="21" t="s">
        <v>140</v>
      </c>
      <c r="AU163" s="21" t="s">
        <v>77</v>
      </c>
      <c r="AY163" s="21" t="s">
        <v>138</v>
      </c>
      <c r="BE163" s="175">
        <f>IF(N163="základní",J165,0)</f>
        <v>0</v>
      </c>
      <c r="BF163" s="175">
        <f>IF(N163="snížená",J165,0)</f>
        <v>0</v>
      </c>
      <c r="BG163" s="175">
        <f>IF(N163="zákl. přenesená",J165,0)</f>
        <v>0</v>
      </c>
      <c r="BH163" s="175">
        <f>IF(N163="sníž. přenesená",J165,0)</f>
        <v>0</v>
      </c>
      <c r="BI163" s="175">
        <f>IF(N163="nulová",J165,0)</f>
        <v>0</v>
      </c>
      <c r="BJ163" s="21" t="s">
        <v>75</v>
      </c>
      <c r="BK163" s="175">
        <f>ROUND(I165*H165,2)</f>
        <v>0</v>
      </c>
      <c r="BL163" s="21" t="s">
        <v>145</v>
      </c>
      <c r="BM163" s="21" t="s">
        <v>339</v>
      </c>
    </row>
    <row r="164" spans="2:65" s="1" customFormat="1" ht="22.5" customHeight="1">
      <c r="B164" s="35"/>
      <c r="C164" s="165" t="s">
        <v>332</v>
      </c>
      <c r="D164" s="165" t="s">
        <v>140</v>
      </c>
      <c r="E164" s="166" t="s">
        <v>333</v>
      </c>
      <c r="F164" s="167" t="s">
        <v>334</v>
      </c>
      <c r="G164" s="168" t="s">
        <v>184</v>
      </c>
      <c r="H164" s="169">
        <v>10</v>
      </c>
      <c r="I164" s="170">
        <v>0</v>
      </c>
      <c r="J164" s="170">
        <f t="shared" ref="J164:J169" si="43">ROUND(I164*H164,2)</f>
        <v>0</v>
      </c>
      <c r="K164" s="167" t="s">
        <v>144</v>
      </c>
      <c r="L164" s="55"/>
      <c r="M164" s="171" t="s">
        <v>18</v>
      </c>
      <c r="N164" s="172" t="s">
        <v>40</v>
      </c>
      <c r="O164" s="173">
        <v>0.48799999999999999</v>
      </c>
      <c r="P164" s="173">
        <f>O164*H166</f>
        <v>1.952</v>
      </c>
      <c r="Q164" s="173">
        <v>4.4200000000000003E-3</v>
      </c>
      <c r="R164" s="173">
        <f>Q164*H166</f>
        <v>1.7680000000000001E-2</v>
      </c>
      <c r="S164" s="173">
        <v>0</v>
      </c>
      <c r="T164" s="174">
        <f>S164*H166</f>
        <v>0</v>
      </c>
      <c r="AR164" s="21" t="s">
        <v>145</v>
      </c>
      <c r="AT164" s="21" t="s">
        <v>140</v>
      </c>
      <c r="AU164" s="21" t="s">
        <v>77</v>
      </c>
      <c r="AY164" s="21" t="s">
        <v>138</v>
      </c>
      <c r="BE164" s="175">
        <f>IF(N164="základní",J166,0)</f>
        <v>0</v>
      </c>
      <c r="BF164" s="175">
        <f>IF(N164="snížená",J166,0)</f>
        <v>0</v>
      </c>
      <c r="BG164" s="175">
        <f>IF(N164="zákl. přenesená",J166,0)</f>
        <v>0</v>
      </c>
      <c r="BH164" s="175">
        <f>IF(N164="sníž. přenesená",J166,0)</f>
        <v>0</v>
      </c>
      <c r="BI164" s="175">
        <f>IF(N164="nulová",J166,0)</f>
        <v>0</v>
      </c>
      <c r="BJ164" s="21" t="s">
        <v>75</v>
      </c>
      <c r="BK164" s="175">
        <f>ROUND(I166*H166,2)</f>
        <v>0</v>
      </c>
      <c r="BL164" s="21" t="s">
        <v>145</v>
      </c>
      <c r="BM164" s="21" t="s">
        <v>343</v>
      </c>
    </row>
    <row r="165" spans="2:65" s="1" customFormat="1" ht="22.5" customHeight="1">
      <c r="B165" s="35"/>
      <c r="C165" s="165" t="s">
        <v>336</v>
      </c>
      <c r="D165" s="165" t="s">
        <v>140</v>
      </c>
      <c r="E165" s="166" t="s">
        <v>337</v>
      </c>
      <c r="F165" s="167" t="s">
        <v>338</v>
      </c>
      <c r="G165" s="168" t="s">
        <v>184</v>
      </c>
      <c r="H165" s="169">
        <v>250</v>
      </c>
      <c r="I165" s="170">
        <v>0</v>
      </c>
      <c r="J165" s="170">
        <f t="shared" si="43"/>
        <v>0</v>
      </c>
      <c r="K165" s="167" t="s">
        <v>144</v>
      </c>
      <c r="L165" s="182"/>
      <c r="M165" s="183" t="s">
        <v>18</v>
      </c>
      <c r="N165" s="184" t="s">
        <v>40</v>
      </c>
      <c r="O165" s="173">
        <v>0</v>
      </c>
      <c r="P165" s="173">
        <f>O165*H167</f>
        <v>0</v>
      </c>
      <c r="Q165" s="173">
        <v>0.01</v>
      </c>
      <c r="R165" s="173">
        <f>Q165*H167</f>
        <v>0.04</v>
      </c>
      <c r="S165" s="173">
        <v>0</v>
      </c>
      <c r="T165" s="174">
        <f>S165*H167</f>
        <v>0</v>
      </c>
      <c r="AR165" s="21" t="s">
        <v>165</v>
      </c>
      <c r="AT165" s="21" t="s">
        <v>166</v>
      </c>
      <c r="AU165" s="21" t="s">
        <v>77</v>
      </c>
      <c r="AY165" s="21" t="s">
        <v>138</v>
      </c>
      <c r="BE165" s="175">
        <f>IF(N165="základní",J167,0)</f>
        <v>0</v>
      </c>
      <c r="BF165" s="175">
        <f>IF(N165="snížená",J167,0)</f>
        <v>0</v>
      </c>
      <c r="BG165" s="175">
        <f>IF(N165="zákl. přenesená",J167,0)</f>
        <v>0</v>
      </c>
      <c r="BH165" s="175">
        <f>IF(N165="sníž. přenesená",J167,0)</f>
        <v>0</v>
      </c>
      <c r="BI165" s="175">
        <f>IF(N165="nulová",J167,0)</f>
        <v>0</v>
      </c>
      <c r="BJ165" s="21" t="s">
        <v>75</v>
      </c>
      <c r="BK165" s="175">
        <f>ROUND(I167*H167,2)</f>
        <v>0</v>
      </c>
      <c r="BL165" s="21" t="s">
        <v>145</v>
      </c>
      <c r="BM165" s="21" t="s">
        <v>346</v>
      </c>
    </row>
    <row r="166" spans="2:65" s="1" customFormat="1" ht="22.5" customHeight="1">
      <c r="B166" s="35"/>
      <c r="C166" s="165" t="s">
        <v>340</v>
      </c>
      <c r="D166" s="165" t="s">
        <v>140</v>
      </c>
      <c r="E166" s="166" t="s">
        <v>341</v>
      </c>
      <c r="F166" s="167" t="s">
        <v>342</v>
      </c>
      <c r="G166" s="168" t="s">
        <v>201</v>
      </c>
      <c r="H166" s="169">
        <v>4</v>
      </c>
      <c r="I166" s="170">
        <v>0</v>
      </c>
      <c r="J166" s="170">
        <f t="shared" si="43"/>
        <v>0</v>
      </c>
      <c r="K166" s="167" t="s">
        <v>144</v>
      </c>
      <c r="L166" s="55"/>
      <c r="M166" s="171" t="s">
        <v>18</v>
      </c>
      <c r="N166" s="172" t="s">
        <v>40</v>
      </c>
      <c r="O166" s="173">
        <v>0.28399999999999997</v>
      </c>
      <c r="P166" s="173" t="e">
        <f>O166*#REF!</f>
        <v>#REF!</v>
      </c>
      <c r="Q166" s="173">
        <v>0</v>
      </c>
      <c r="R166" s="173" t="e">
        <f>Q166*#REF!</f>
        <v>#REF!</v>
      </c>
      <c r="S166" s="173">
        <v>0.26100000000000001</v>
      </c>
      <c r="T166" s="174" t="e">
        <f>S166*#REF!</f>
        <v>#REF!</v>
      </c>
      <c r="AR166" s="21" t="s">
        <v>145</v>
      </c>
      <c r="AT166" s="21" t="s">
        <v>140</v>
      </c>
      <c r="AU166" s="21" t="s">
        <v>77</v>
      </c>
      <c r="AY166" s="21" t="s">
        <v>138</v>
      </c>
      <c r="BE166" s="175" t="e">
        <f>IF(N166="základní",#REF!,0)</f>
        <v>#REF!</v>
      </c>
      <c r="BF166" s="175">
        <f>IF(N166="snížená",#REF!,0)</f>
        <v>0</v>
      </c>
      <c r="BG166" s="175">
        <f>IF(N166="zákl. přenesená",#REF!,0)</f>
        <v>0</v>
      </c>
      <c r="BH166" s="175">
        <f>IF(N166="sníž. přenesená",#REF!,0)</f>
        <v>0</v>
      </c>
      <c r="BI166" s="175">
        <f>IF(N166="nulová",#REF!,0)</f>
        <v>0</v>
      </c>
      <c r="BJ166" s="21" t="s">
        <v>75</v>
      </c>
      <c r="BK166" s="175" t="e">
        <f>ROUND(#REF!*#REF!,2)</f>
        <v>#REF!</v>
      </c>
      <c r="BL166" s="21" t="s">
        <v>145</v>
      </c>
      <c r="BM166" s="21" t="s">
        <v>347</v>
      </c>
    </row>
    <row r="167" spans="2:65" s="1" customFormat="1" ht="22.5" customHeight="1">
      <c r="B167" s="35"/>
      <c r="C167" s="176" t="s">
        <v>344</v>
      </c>
      <c r="D167" s="176" t="s">
        <v>166</v>
      </c>
      <c r="E167" s="177" t="s">
        <v>345</v>
      </c>
      <c r="F167" s="178" t="s">
        <v>961</v>
      </c>
      <c r="G167" s="179" t="s">
        <v>201</v>
      </c>
      <c r="H167" s="180">
        <v>4</v>
      </c>
      <c r="I167" s="181">
        <v>0</v>
      </c>
      <c r="J167" s="181">
        <f t="shared" si="43"/>
        <v>0</v>
      </c>
      <c r="K167" s="178" t="s">
        <v>144</v>
      </c>
      <c r="L167" s="55"/>
      <c r="M167" s="171" t="s">
        <v>18</v>
      </c>
      <c r="N167" s="172" t="s">
        <v>40</v>
      </c>
      <c r="O167" s="173">
        <v>0.36599999999999999</v>
      </c>
      <c r="P167" s="173" t="e">
        <f>O167*#REF!</f>
        <v>#REF!</v>
      </c>
      <c r="Q167" s="173">
        <v>0</v>
      </c>
      <c r="R167" s="173" t="e">
        <f>Q167*#REF!</f>
        <v>#REF!</v>
      </c>
      <c r="S167" s="173">
        <v>8.7999999999999995E-2</v>
      </c>
      <c r="T167" s="174" t="e">
        <f>S167*#REF!</f>
        <v>#REF!</v>
      </c>
      <c r="AR167" s="21" t="s">
        <v>145</v>
      </c>
      <c r="AT167" s="21" t="s">
        <v>140</v>
      </c>
      <c r="AU167" s="21" t="s">
        <v>77</v>
      </c>
      <c r="AY167" s="21" t="s">
        <v>138</v>
      </c>
      <c r="BE167" s="175" t="e">
        <f>IF(N167="základní",#REF!,0)</f>
        <v>#REF!</v>
      </c>
      <c r="BF167" s="175">
        <f>IF(N167="snížená",#REF!,0)</f>
        <v>0</v>
      </c>
      <c r="BG167" s="175">
        <f>IF(N167="zákl. přenesená",#REF!,0)</f>
        <v>0</v>
      </c>
      <c r="BH167" s="175">
        <f>IF(N167="sníž. přenesená",#REF!,0)</f>
        <v>0</v>
      </c>
      <c r="BI167" s="175">
        <f>IF(N167="nulová",#REF!,0)</f>
        <v>0</v>
      </c>
      <c r="BJ167" s="21" t="s">
        <v>75</v>
      </c>
      <c r="BK167" s="175" t="e">
        <f>ROUND(#REF!*#REF!,2)</f>
        <v>#REF!</v>
      </c>
      <c r="BL167" s="21" t="s">
        <v>145</v>
      </c>
      <c r="BM167" s="21" t="s">
        <v>351</v>
      </c>
    </row>
    <row r="168" spans="2:65" s="1" customFormat="1" ht="22.5" customHeight="1">
      <c r="B168" s="35"/>
      <c r="C168" s="165" t="s">
        <v>348</v>
      </c>
      <c r="D168" s="165" t="s">
        <v>140</v>
      </c>
      <c r="E168" s="166" t="s">
        <v>349</v>
      </c>
      <c r="F168" s="167" t="s">
        <v>350</v>
      </c>
      <c r="G168" s="168" t="s">
        <v>143</v>
      </c>
      <c r="H168" s="169">
        <v>3.1339999999999999</v>
      </c>
      <c r="I168" s="170">
        <v>0</v>
      </c>
      <c r="J168" s="170">
        <f t="shared" si="43"/>
        <v>0</v>
      </c>
      <c r="K168" s="167" t="s">
        <v>144</v>
      </c>
      <c r="L168" s="55"/>
      <c r="M168" s="171" t="s">
        <v>18</v>
      </c>
      <c r="N168" s="172" t="s">
        <v>40</v>
      </c>
      <c r="O168" s="173">
        <v>0.93899999999999995</v>
      </c>
      <c r="P168" s="173">
        <f>O168*H171</f>
        <v>4.6245749999999992</v>
      </c>
      <c r="Q168" s="173">
        <v>0</v>
      </c>
      <c r="R168" s="173">
        <f>Q168*H171</f>
        <v>0</v>
      </c>
      <c r="S168" s="173">
        <v>7.5999999999999998E-2</v>
      </c>
      <c r="T168" s="174">
        <f>S168*H171</f>
        <v>0.37429999999999997</v>
      </c>
      <c r="AR168" s="21" t="s">
        <v>145</v>
      </c>
      <c r="AT168" s="21" t="s">
        <v>140</v>
      </c>
      <c r="AU168" s="21" t="s">
        <v>77</v>
      </c>
      <c r="AY168" s="21" t="s">
        <v>138</v>
      </c>
      <c r="BE168" s="175">
        <f>IF(N168="základní",J171,0)</f>
        <v>0</v>
      </c>
      <c r="BF168" s="175">
        <f>IF(N168="snížená",J171,0)</f>
        <v>0</v>
      </c>
      <c r="BG168" s="175">
        <f>IF(N168="zákl. přenesená",J171,0)</f>
        <v>0</v>
      </c>
      <c r="BH168" s="175">
        <f>IF(N168="sníž. přenesená",J171,0)</f>
        <v>0</v>
      </c>
      <c r="BI168" s="175">
        <f>IF(N168="nulová",J171,0)</f>
        <v>0</v>
      </c>
      <c r="BJ168" s="21" t="s">
        <v>75</v>
      </c>
      <c r="BK168" s="175">
        <f>ROUND(I171*H171,2)</f>
        <v>0</v>
      </c>
      <c r="BL168" s="21" t="s">
        <v>145</v>
      </c>
      <c r="BM168" s="21" t="s">
        <v>357</v>
      </c>
    </row>
    <row r="169" spans="2:65" s="1" customFormat="1" ht="22.5" customHeight="1">
      <c r="B169" s="35"/>
      <c r="C169" s="165">
        <v>96</v>
      </c>
      <c r="D169" s="165" t="s">
        <v>140</v>
      </c>
      <c r="E169" s="166" t="s">
        <v>353</v>
      </c>
      <c r="F169" s="292" t="s">
        <v>966</v>
      </c>
      <c r="G169" s="168" t="s">
        <v>184</v>
      </c>
      <c r="H169" s="169">
        <v>23.6</v>
      </c>
      <c r="I169" s="170">
        <v>0</v>
      </c>
      <c r="J169" s="170">
        <f t="shared" si="43"/>
        <v>0</v>
      </c>
      <c r="K169" s="167" t="s">
        <v>144</v>
      </c>
      <c r="L169" s="55"/>
      <c r="M169" s="171" t="s">
        <v>18</v>
      </c>
      <c r="N169" s="172" t="s">
        <v>40</v>
      </c>
      <c r="O169" s="173">
        <v>0.93899999999999995</v>
      </c>
      <c r="P169" s="173">
        <f>O169*H172</f>
        <v>0.61973999999999996</v>
      </c>
      <c r="Q169" s="173">
        <v>0</v>
      </c>
      <c r="R169" s="173">
        <f>Q169*H172</f>
        <v>0</v>
      </c>
      <c r="S169" s="173">
        <v>7.5999999999999998E-2</v>
      </c>
      <c r="T169" s="174">
        <f>S169*H172</f>
        <v>5.0160000000000003E-2</v>
      </c>
      <c r="AR169" s="21" t="s">
        <v>145</v>
      </c>
      <c r="AT169" s="21" t="s">
        <v>140</v>
      </c>
      <c r="AU169" s="21" t="s">
        <v>77</v>
      </c>
      <c r="AY169" s="21" t="s">
        <v>138</v>
      </c>
      <c r="BE169" s="175">
        <f>IF(N169="základní",J172,0)</f>
        <v>0</v>
      </c>
      <c r="BF169" s="175">
        <f>IF(N169="snížená",J172,0)</f>
        <v>0</v>
      </c>
      <c r="BG169" s="175">
        <f>IF(N169="zákl. přenesená",J172,0)</f>
        <v>0</v>
      </c>
      <c r="BH169" s="175">
        <f>IF(N169="sníž. přenesená",J172,0)</f>
        <v>0</v>
      </c>
      <c r="BI169" s="175">
        <f>IF(N169="nulová",J172,0)</f>
        <v>0</v>
      </c>
      <c r="BJ169" s="21" t="s">
        <v>75</v>
      </c>
      <c r="BK169" s="175">
        <f>ROUND(I172*H172,2)</f>
        <v>0</v>
      </c>
      <c r="BL169" s="21" t="s">
        <v>145</v>
      </c>
      <c r="BM169" s="21" t="s">
        <v>357</v>
      </c>
    </row>
    <row r="170" spans="2:65" s="1" customFormat="1" ht="27" customHeight="1">
      <c r="B170" s="35"/>
      <c r="C170" s="165" t="s">
        <v>352</v>
      </c>
      <c r="D170" s="165" t="s">
        <v>140</v>
      </c>
      <c r="E170" s="166" t="s">
        <v>353</v>
      </c>
      <c r="F170" s="167" t="s">
        <v>354</v>
      </c>
      <c r="G170" s="168" t="s">
        <v>184</v>
      </c>
      <c r="H170" s="169">
        <v>11.151</v>
      </c>
      <c r="I170" s="170">
        <v>0</v>
      </c>
      <c r="J170" s="170">
        <f t="shared" ref="J170" si="44">ROUND(I170*H170,2)</f>
        <v>0</v>
      </c>
      <c r="K170" s="167" t="s">
        <v>144</v>
      </c>
      <c r="L170" s="55"/>
      <c r="M170" s="171" t="s">
        <v>18</v>
      </c>
      <c r="N170" s="172" t="s">
        <v>40</v>
      </c>
      <c r="O170" s="173">
        <v>3.1960000000000002</v>
      </c>
      <c r="P170" s="173">
        <f>O170*H172</f>
        <v>2.1093600000000001</v>
      </c>
      <c r="Q170" s="173">
        <v>0</v>
      </c>
      <c r="R170" s="173">
        <f>Q170*H172</f>
        <v>0</v>
      </c>
      <c r="S170" s="173">
        <v>1.8</v>
      </c>
      <c r="T170" s="174">
        <f>S170*H172</f>
        <v>1.1880000000000002</v>
      </c>
      <c r="AR170" s="21" t="s">
        <v>145</v>
      </c>
      <c r="AT170" s="21" t="s">
        <v>140</v>
      </c>
      <c r="AU170" s="21" t="s">
        <v>77</v>
      </c>
      <c r="AY170" s="21" t="s">
        <v>138</v>
      </c>
      <c r="BE170" s="175">
        <f>IF(N170="základní",J172,0)</f>
        <v>0</v>
      </c>
      <c r="BF170" s="175">
        <f>IF(N170="snížená",J172,0)</f>
        <v>0</v>
      </c>
      <c r="BG170" s="175">
        <f>IF(N170="zákl. přenesená",J172,0)</f>
        <v>0</v>
      </c>
      <c r="BH170" s="175">
        <f>IF(N170="sníž. přenesená",J172,0)</f>
        <v>0</v>
      </c>
      <c r="BI170" s="175">
        <f>IF(N170="nulová",J172,0)</f>
        <v>0</v>
      </c>
      <c r="BJ170" s="21" t="s">
        <v>75</v>
      </c>
      <c r="BK170" s="175">
        <f>ROUND(I172*H172,2)</f>
        <v>0</v>
      </c>
      <c r="BL170" s="21" t="s">
        <v>145</v>
      </c>
      <c r="BM170" s="21" t="s">
        <v>361</v>
      </c>
    </row>
    <row r="171" spans="2:65" s="1" customFormat="1" ht="22.5" customHeight="1">
      <c r="B171" s="35"/>
      <c r="C171" s="165" t="s">
        <v>355</v>
      </c>
      <c r="D171" s="165" t="s">
        <v>140</v>
      </c>
      <c r="E171" s="166" t="s">
        <v>356</v>
      </c>
      <c r="F171" s="167" t="s">
        <v>965</v>
      </c>
      <c r="G171" s="168" t="s">
        <v>184</v>
      </c>
      <c r="H171" s="169">
        <v>4.9249999999999998</v>
      </c>
      <c r="I171" s="170">
        <v>0</v>
      </c>
      <c r="J171" s="170">
        <f t="shared" ref="J171:J178" si="45">ROUND(I171*H171,2)</f>
        <v>0</v>
      </c>
      <c r="K171" s="167" t="s">
        <v>144</v>
      </c>
      <c r="L171" s="55"/>
      <c r="M171" s="171" t="s">
        <v>18</v>
      </c>
      <c r="N171" s="172" t="s">
        <v>40</v>
      </c>
      <c r="O171" s="173">
        <v>3.6080000000000001</v>
      </c>
      <c r="P171" s="173">
        <f>O171*H173</f>
        <v>3.7523200000000001</v>
      </c>
      <c r="Q171" s="173">
        <v>0</v>
      </c>
      <c r="R171" s="173">
        <f>Q171*H173</f>
        <v>0</v>
      </c>
      <c r="S171" s="173">
        <v>1.8</v>
      </c>
      <c r="T171" s="174">
        <f>S171*H173</f>
        <v>1.8720000000000001</v>
      </c>
      <c r="AR171" s="21" t="s">
        <v>145</v>
      </c>
      <c r="AT171" s="21" t="s">
        <v>140</v>
      </c>
      <c r="AU171" s="21" t="s">
        <v>77</v>
      </c>
      <c r="AY171" s="21" t="s">
        <v>138</v>
      </c>
      <c r="BE171" s="175">
        <f>IF(N171="základní",J173,0)</f>
        <v>0</v>
      </c>
      <c r="BF171" s="175">
        <f>IF(N171="snížená",J173,0)</f>
        <v>0</v>
      </c>
      <c r="BG171" s="175">
        <f>IF(N171="zákl. přenesená",J173,0)</f>
        <v>0</v>
      </c>
      <c r="BH171" s="175">
        <f>IF(N171="sníž. přenesená",J173,0)</f>
        <v>0</v>
      </c>
      <c r="BI171" s="175">
        <f>IF(N171="nulová",J173,0)</f>
        <v>0</v>
      </c>
      <c r="BJ171" s="21" t="s">
        <v>75</v>
      </c>
      <c r="BK171" s="175">
        <f>ROUND(I173*H173,2)</f>
        <v>0</v>
      </c>
      <c r="BL171" s="21" t="s">
        <v>145</v>
      </c>
      <c r="BM171" s="21" t="s">
        <v>365</v>
      </c>
    </row>
    <row r="172" spans="2:65" s="1" customFormat="1" ht="22.5" customHeight="1">
      <c r="B172" s="35"/>
      <c r="C172" s="165" t="s">
        <v>358</v>
      </c>
      <c r="D172" s="165" t="s">
        <v>140</v>
      </c>
      <c r="E172" s="166" t="s">
        <v>359</v>
      </c>
      <c r="F172" s="167" t="s">
        <v>360</v>
      </c>
      <c r="G172" s="168" t="s">
        <v>143</v>
      </c>
      <c r="H172" s="169">
        <v>0.66</v>
      </c>
      <c r="I172" s="170">
        <v>0</v>
      </c>
      <c r="J172" s="170">
        <f t="shared" si="45"/>
        <v>0</v>
      </c>
      <c r="K172" s="167" t="s">
        <v>144</v>
      </c>
      <c r="L172" s="55"/>
      <c r="M172" s="171" t="s">
        <v>18</v>
      </c>
      <c r="N172" s="172" t="s">
        <v>40</v>
      </c>
      <c r="O172" s="173">
        <v>4.67</v>
      </c>
      <c r="P172" s="173" t="e">
        <f>O172*#REF!</f>
        <v>#REF!</v>
      </c>
      <c r="Q172" s="173">
        <v>0</v>
      </c>
      <c r="R172" s="173" t="e">
        <f>Q172*#REF!</f>
        <v>#REF!</v>
      </c>
      <c r="S172" s="173">
        <v>1.8</v>
      </c>
      <c r="T172" s="174" t="e">
        <f>S172*#REF!</f>
        <v>#REF!</v>
      </c>
      <c r="AR172" s="21" t="s">
        <v>145</v>
      </c>
      <c r="AT172" s="21" t="s">
        <v>140</v>
      </c>
      <c r="AU172" s="21" t="s">
        <v>77</v>
      </c>
      <c r="AY172" s="21" t="s">
        <v>138</v>
      </c>
      <c r="BE172" s="175" t="e">
        <f>IF(N172="základní",#REF!,0)</f>
        <v>#REF!</v>
      </c>
      <c r="BF172" s="175">
        <f>IF(N172="snížená",#REF!,0)</f>
        <v>0</v>
      </c>
      <c r="BG172" s="175">
        <f>IF(N172="zákl. přenesená",#REF!,0)</f>
        <v>0</v>
      </c>
      <c r="BH172" s="175">
        <f>IF(N172="sníž. přenesená",#REF!,0)</f>
        <v>0</v>
      </c>
      <c r="BI172" s="175">
        <f>IF(N172="nulová",#REF!,0)</f>
        <v>0</v>
      </c>
      <c r="BJ172" s="21" t="s">
        <v>75</v>
      </c>
      <c r="BK172" s="175" t="e">
        <f>ROUND(#REF!*#REF!,2)</f>
        <v>#REF!</v>
      </c>
      <c r="BL172" s="21" t="s">
        <v>145</v>
      </c>
      <c r="BM172" s="21" t="s">
        <v>366</v>
      </c>
    </row>
    <row r="173" spans="2:65" s="1" customFormat="1" ht="22.5" customHeight="1">
      <c r="B173" s="35"/>
      <c r="C173" s="165" t="s">
        <v>362</v>
      </c>
      <c r="D173" s="165" t="s">
        <v>140</v>
      </c>
      <c r="E173" s="166" t="s">
        <v>363</v>
      </c>
      <c r="F173" s="167" t="s">
        <v>364</v>
      </c>
      <c r="G173" s="168" t="s">
        <v>143</v>
      </c>
      <c r="H173" s="169">
        <v>1.04</v>
      </c>
      <c r="I173" s="170">
        <v>0</v>
      </c>
      <c r="J173" s="170">
        <f t="shared" si="45"/>
        <v>0</v>
      </c>
      <c r="K173" s="167" t="s">
        <v>144</v>
      </c>
      <c r="L173" s="55"/>
      <c r="M173" s="171" t="s">
        <v>18</v>
      </c>
      <c r="N173" s="172" t="s">
        <v>40</v>
      </c>
      <c r="O173" s="173">
        <v>1.4159999999999999</v>
      </c>
      <c r="P173" s="173">
        <f>O173*H175</f>
        <v>9.4871999999999996</v>
      </c>
      <c r="Q173" s="173">
        <v>0</v>
      </c>
      <c r="R173" s="173">
        <f>Q173*H175</f>
        <v>0</v>
      </c>
      <c r="S173" s="173">
        <v>1.2999999999999999E-2</v>
      </c>
      <c r="T173" s="174">
        <f>S173*H175</f>
        <v>8.7099999999999997E-2</v>
      </c>
      <c r="AR173" s="21" t="s">
        <v>145</v>
      </c>
      <c r="AT173" s="21" t="s">
        <v>140</v>
      </c>
      <c r="AU173" s="21" t="s">
        <v>77</v>
      </c>
      <c r="AY173" s="21" t="s">
        <v>138</v>
      </c>
      <c r="BE173" s="175">
        <f>IF(N173="základní",J175,0)</f>
        <v>0</v>
      </c>
      <c r="BF173" s="175">
        <f>IF(N173="snížená",J175,0)</f>
        <v>0</v>
      </c>
      <c r="BG173" s="175">
        <f>IF(N173="zákl. přenesená",J175,0)</f>
        <v>0</v>
      </c>
      <c r="BH173" s="175">
        <f>IF(N173="sníž. přenesená",J175,0)</f>
        <v>0</v>
      </c>
      <c r="BI173" s="175">
        <f>IF(N173="nulová",J175,0)</f>
        <v>0</v>
      </c>
      <c r="BJ173" s="21" t="s">
        <v>75</v>
      </c>
      <c r="BK173" s="175">
        <f>ROUND(I175*H175,2)</f>
        <v>0</v>
      </c>
      <c r="BL173" s="21" t="s">
        <v>145</v>
      </c>
      <c r="BM173" s="21" t="s">
        <v>373</v>
      </c>
    </row>
    <row r="174" spans="2:65" s="1" customFormat="1" ht="22.5" customHeight="1">
      <c r="B174" s="35"/>
      <c r="C174" s="165" t="s">
        <v>367</v>
      </c>
      <c r="D174" s="165" t="s">
        <v>140</v>
      </c>
      <c r="E174" s="166" t="s">
        <v>368</v>
      </c>
      <c r="F174" s="167" t="s">
        <v>369</v>
      </c>
      <c r="G174" s="168" t="s">
        <v>223</v>
      </c>
      <c r="H174" s="169">
        <v>3.25</v>
      </c>
      <c r="I174" s="170">
        <v>0</v>
      </c>
      <c r="J174" s="170">
        <f t="shared" si="45"/>
        <v>0</v>
      </c>
      <c r="K174" s="167" t="s">
        <v>144</v>
      </c>
      <c r="L174" s="55"/>
      <c r="M174" s="171" t="s">
        <v>18</v>
      </c>
      <c r="N174" s="172" t="s">
        <v>40</v>
      </c>
      <c r="O174" s="173">
        <v>1.62</v>
      </c>
      <c r="P174" s="173">
        <f>O174*H176</f>
        <v>2.4300000000000002</v>
      </c>
      <c r="Q174" s="173">
        <v>0</v>
      </c>
      <c r="R174" s="173">
        <f>Q174*H176</f>
        <v>0</v>
      </c>
      <c r="S174" s="173">
        <v>1.9E-2</v>
      </c>
      <c r="T174" s="174">
        <f>S174*H176</f>
        <v>2.8499999999999998E-2</v>
      </c>
      <c r="AR174" s="21" t="s">
        <v>145</v>
      </c>
      <c r="AT174" s="21" t="s">
        <v>140</v>
      </c>
      <c r="AU174" s="21" t="s">
        <v>77</v>
      </c>
      <c r="AY174" s="21" t="s">
        <v>138</v>
      </c>
      <c r="BE174" s="175">
        <f>IF(N174="základní",J176,0)</f>
        <v>0</v>
      </c>
      <c r="BF174" s="175">
        <f>IF(N174="snížená",J176,0)</f>
        <v>0</v>
      </c>
      <c r="BG174" s="175">
        <f>IF(N174="zákl. přenesená",J176,0)</f>
        <v>0</v>
      </c>
      <c r="BH174" s="175">
        <f>IF(N174="sníž. přenesená",J176,0)</f>
        <v>0</v>
      </c>
      <c r="BI174" s="175">
        <f>IF(N174="nulová",J176,0)</f>
        <v>0</v>
      </c>
      <c r="BJ174" s="21" t="s">
        <v>75</v>
      </c>
      <c r="BK174" s="175">
        <f>ROUND(I176*H176,2)</f>
        <v>0</v>
      </c>
      <c r="BL174" s="21" t="s">
        <v>145</v>
      </c>
      <c r="BM174" s="21" t="s">
        <v>377</v>
      </c>
    </row>
    <row r="175" spans="2:65" s="1" customFormat="1" ht="22.5" customHeight="1">
      <c r="B175" s="35"/>
      <c r="C175" s="165" t="s">
        <v>370</v>
      </c>
      <c r="D175" s="165" t="s">
        <v>140</v>
      </c>
      <c r="E175" s="166" t="s">
        <v>371</v>
      </c>
      <c r="F175" s="167" t="s">
        <v>372</v>
      </c>
      <c r="G175" s="168" t="s">
        <v>223</v>
      </c>
      <c r="H175" s="169">
        <v>6.7</v>
      </c>
      <c r="I175" s="170">
        <v>0</v>
      </c>
      <c r="J175" s="170">
        <f t="shared" si="45"/>
        <v>0</v>
      </c>
      <c r="K175" s="167" t="s">
        <v>144</v>
      </c>
      <c r="L175" s="55"/>
      <c r="M175" s="171" t="s">
        <v>18</v>
      </c>
      <c r="N175" s="172" t="s">
        <v>40</v>
      </c>
      <c r="O175" s="173">
        <v>0.54200000000000004</v>
      </c>
      <c r="P175" s="173" t="e">
        <f>O175*#REF!</f>
        <v>#REF!</v>
      </c>
      <c r="Q175" s="173">
        <v>0</v>
      </c>
      <c r="R175" s="173" t="e">
        <f>Q175*#REF!</f>
        <v>#REF!</v>
      </c>
      <c r="S175" s="173">
        <v>1.4999999999999999E-2</v>
      </c>
      <c r="T175" s="174" t="e">
        <f>S175*#REF!</f>
        <v>#REF!</v>
      </c>
      <c r="AR175" s="21" t="s">
        <v>145</v>
      </c>
      <c r="AT175" s="21" t="s">
        <v>140</v>
      </c>
      <c r="AU175" s="21" t="s">
        <v>77</v>
      </c>
      <c r="AY175" s="21" t="s">
        <v>138</v>
      </c>
      <c r="BE175" s="175" t="e">
        <f>IF(N175="základní",#REF!,0)</f>
        <v>#REF!</v>
      </c>
      <c r="BF175" s="175">
        <f>IF(N175="snížená",#REF!,0)</f>
        <v>0</v>
      </c>
      <c r="BG175" s="175">
        <f>IF(N175="zákl. přenesená",#REF!,0)</f>
        <v>0</v>
      </c>
      <c r="BH175" s="175">
        <f>IF(N175="sníž. přenesená",#REF!,0)</f>
        <v>0</v>
      </c>
      <c r="BI175" s="175">
        <f>IF(N175="nulová",#REF!,0)</f>
        <v>0</v>
      </c>
      <c r="BJ175" s="21" t="s">
        <v>75</v>
      </c>
      <c r="BK175" s="175" t="e">
        <f>ROUND(#REF!*#REF!,2)</f>
        <v>#REF!</v>
      </c>
      <c r="BL175" s="21" t="s">
        <v>145</v>
      </c>
      <c r="BM175" s="21" t="s">
        <v>378</v>
      </c>
    </row>
    <row r="176" spans="2:65" s="1" customFormat="1" ht="22.5" customHeight="1">
      <c r="B176" s="35"/>
      <c r="C176" s="165" t="s">
        <v>374</v>
      </c>
      <c r="D176" s="165" t="s">
        <v>140</v>
      </c>
      <c r="E176" s="166" t="s">
        <v>375</v>
      </c>
      <c r="F176" s="167" t="s">
        <v>376</v>
      </c>
      <c r="G176" s="168" t="s">
        <v>223</v>
      </c>
      <c r="H176" s="169">
        <v>1.5</v>
      </c>
      <c r="I176" s="170">
        <v>0</v>
      </c>
      <c r="J176" s="170">
        <f t="shared" si="45"/>
        <v>0</v>
      </c>
      <c r="K176" s="167" t="s">
        <v>144</v>
      </c>
      <c r="L176" s="55"/>
      <c r="M176" s="171" t="s">
        <v>18</v>
      </c>
      <c r="N176" s="172" t="s">
        <v>40</v>
      </c>
      <c r="O176" s="173">
        <v>0.59099999999999997</v>
      </c>
      <c r="P176" s="173">
        <f>O176*H178</f>
        <v>4.0187999999999997</v>
      </c>
      <c r="Q176" s="173">
        <v>0</v>
      </c>
      <c r="R176" s="173">
        <f>Q176*H178</f>
        <v>0</v>
      </c>
      <c r="S176" s="173">
        <v>1.6E-2</v>
      </c>
      <c r="T176" s="174">
        <f>S176*H178</f>
        <v>0.10879999999999999</v>
      </c>
      <c r="AR176" s="21" t="s">
        <v>145</v>
      </c>
      <c r="AT176" s="21" t="s">
        <v>140</v>
      </c>
      <c r="AU176" s="21" t="s">
        <v>77</v>
      </c>
      <c r="AY176" s="21" t="s">
        <v>138</v>
      </c>
      <c r="BE176" s="175">
        <f>IF(N176="základní",J178,0)</f>
        <v>0</v>
      </c>
      <c r="BF176" s="175">
        <f>IF(N176="snížená",J178,0)</f>
        <v>0</v>
      </c>
      <c r="BG176" s="175">
        <f>IF(N176="zákl. přenesená",J178,0)</f>
        <v>0</v>
      </c>
      <c r="BH176" s="175">
        <f>IF(N176="sníž. přenesená",J178,0)</f>
        <v>0</v>
      </c>
      <c r="BI176" s="175">
        <f>IF(N176="nulová",J178,0)</f>
        <v>0</v>
      </c>
      <c r="BJ176" s="21" t="s">
        <v>75</v>
      </c>
      <c r="BK176" s="175">
        <f>ROUND(I178*H178,2)</f>
        <v>0</v>
      </c>
      <c r="BL176" s="21" t="s">
        <v>145</v>
      </c>
      <c r="BM176" s="21" t="s">
        <v>385</v>
      </c>
    </row>
    <row r="177" spans="2:65" s="1" customFormat="1" ht="22.5" customHeight="1">
      <c r="B177" s="35"/>
      <c r="C177" s="165" t="s">
        <v>379</v>
      </c>
      <c r="D177" s="165" t="s">
        <v>140</v>
      </c>
      <c r="E177" s="166" t="s">
        <v>380</v>
      </c>
      <c r="F177" s="167" t="s">
        <v>381</v>
      </c>
      <c r="G177" s="168" t="s">
        <v>223</v>
      </c>
      <c r="H177" s="169">
        <v>3.1</v>
      </c>
      <c r="I177" s="170">
        <v>0</v>
      </c>
      <c r="J177" s="170">
        <f t="shared" si="45"/>
        <v>0</v>
      </c>
      <c r="K177" s="167" t="s">
        <v>144</v>
      </c>
      <c r="L177" s="55"/>
      <c r="M177" s="171" t="s">
        <v>18</v>
      </c>
      <c r="N177" s="172" t="s">
        <v>40</v>
      </c>
      <c r="O177" s="173">
        <v>0.59099999999999997</v>
      </c>
      <c r="P177" s="173" t="e">
        <f>O177*#REF!</f>
        <v>#REF!</v>
      </c>
      <c r="Q177" s="173">
        <v>0</v>
      </c>
      <c r="R177" s="173" t="e">
        <f>Q177*#REF!</f>
        <v>#REF!</v>
      </c>
      <c r="S177" s="173">
        <v>1.6E-2</v>
      </c>
      <c r="T177" s="174" t="e">
        <f>S177*#REF!</f>
        <v>#REF!</v>
      </c>
      <c r="AR177" s="21" t="s">
        <v>145</v>
      </c>
      <c r="AT177" s="21" t="s">
        <v>140</v>
      </c>
      <c r="AU177" s="21" t="s">
        <v>77</v>
      </c>
      <c r="AY177" s="21" t="s">
        <v>138</v>
      </c>
      <c r="BE177" s="175" t="e">
        <f>IF(N177="základní",#REF!,0)</f>
        <v>#REF!</v>
      </c>
      <c r="BF177" s="175">
        <f>IF(N177="snížená",#REF!,0)</f>
        <v>0</v>
      </c>
      <c r="BG177" s="175">
        <f>IF(N177="zákl. přenesená",#REF!,0)</f>
        <v>0</v>
      </c>
      <c r="BH177" s="175">
        <f>IF(N177="sníž. přenesená",#REF!,0)</f>
        <v>0</v>
      </c>
      <c r="BI177" s="175">
        <f>IF(N177="nulová",#REF!,0)</f>
        <v>0</v>
      </c>
      <c r="BJ177" s="21" t="s">
        <v>75</v>
      </c>
      <c r="BK177" s="175" t="e">
        <f>ROUND(#REF!*#REF!,2)</f>
        <v>#REF!</v>
      </c>
      <c r="BL177" s="21" t="s">
        <v>145</v>
      </c>
      <c r="BM177" s="21" t="s">
        <v>386</v>
      </c>
    </row>
    <row r="178" spans="2:65" s="1" customFormat="1" ht="22.5" customHeight="1">
      <c r="B178" s="35"/>
      <c r="C178" s="165" t="s">
        <v>382</v>
      </c>
      <c r="D178" s="165" t="s">
        <v>140</v>
      </c>
      <c r="E178" s="166" t="s">
        <v>383</v>
      </c>
      <c r="F178" s="167" t="s">
        <v>384</v>
      </c>
      <c r="G178" s="168" t="s">
        <v>223</v>
      </c>
      <c r="H178" s="169">
        <v>6.8</v>
      </c>
      <c r="I178" s="170">
        <v>0</v>
      </c>
      <c r="J178" s="170">
        <f t="shared" si="45"/>
        <v>0</v>
      </c>
      <c r="K178" s="167" t="s">
        <v>144</v>
      </c>
      <c r="L178" s="55"/>
      <c r="M178" s="171" t="s">
        <v>18</v>
      </c>
      <c r="N178" s="172" t="s">
        <v>40</v>
      </c>
      <c r="O178" s="173">
        <v>1.51</v>
      </c>
      <c r="P178" s="173">
        <f>O178*H180</f>
        <v>8.1509799999999988</v>
      </c>
      <c r="Q178" s="173">
        <v>0</v>
      </c>
      <c r="R178" s="173">
        <f>Q178*H180</f>
        <v>0</v>
      </c>
      <c r="S178" s="173">
        <v>0</v>
      </c>
      <c r="T178" s="174">
        <f>S178*H180</f>
        <v>0</v>
      </c>
      <c r="AR178" s="21" t="s">
        <v>145</v>
      </c>
      <c r="AT178" s="21" t="s">
        <v>140</v>
      </c>
      <c r="AU178" s="21" t="s">
        <v>77</v>
      </c>
      <c r="AY178" s="21" t="s">
        <v>138</v>
      </c>
      <c r="BE178" s="175">
        <f>IF(N178="základní",J180,0)</f>
        <v>0</v>
      </c>
      <c r="BF178" s="175">
        <f>IF(N178="snížená",J180,0)</f>
        <v>0</v>
      </c>
      <c r="BG178" s="175">
        <f>IF(N178="zákl. přenesená",J180,0)</f>
        <v>0</v>
      </c>
      <c r="BH178" s="175">
        <f>IF(N178="sníž. přenesená",J180,0)</f>
        <v>0</v>
      </c>
      <c r="BI178" s="175">
        <f>IF(N178="nulová",J180,0)</f>
        <v>0</v>
      </c>
      <c r="BJ178" s="21" t="s">
        <v>75</v>
      </c>
      <c r="BK178" s="175">
        <f>ROUND(I180*H180,2)</f>
        <v>0</v>
      </c>
      <c r="BL178" s="21" t="s">
        <v>145</v>
      </c>
      <c r="BM178" s="21" t="s">
        <v>392</v>
      </c>
    </row>
    <row r="179" spans="2:65" s="1" customFormat="1" ht="39" customHeight="1">
      <c r="B179" s="35"/>
      <c r="C179" s="150"/>
      <c r="D179" s="162" t="s">
        <v>68</v>
      </c>
      <c r="E179" s="163" t="s">
        <v>387</v>
      </c>
      <c r="F179" s="163" t="s">
        <v>388</v>
      </c>
      <c r="G179" s="150"/>
      <c r="H179" s="150"/>
      <c r="I179" s="170">
        <v>0</v>
      </c>
      <c r="J179" s="164">
        <f>SUM(J180:J183)</f>
        <v>0</v>
      </c>
      <c r="K179" s="150"/>
      <c r="L179" s="55"/>
      <c r="M179" s="171" t="s">
        <v>18</v>
      </c>
      <c r="N179" s="172" t="s">
        <v>40</v>
      </c>
      <c r="O179" s="173">
        <v>6.0000000000000001E-3</v>
      </c>
      <c r="P179" s="173">
        <f>O179*H181</f>
        <v>1.098E-2</v>
      </c>
      <c r="Q179" s="173">
        <v>0</v>
      </c>
      <c r="R179" s="173">
        <f>Q179*H181</f>
        <v>0</v>
      </c>
      <c r="S179" s="173">
        <v>0</v>
      </c>
      <c r="T179" s="174">
        <f>S179*H181</f>
        <v>0</v>
      </c>
      <c r="AR179" s="21" t="s">
        <v>145</v>
      </c>
      <c r="AT179" s="21" t="s">
        <v>140</v>
      </c>
      <c r="AU179" s="21" t="s">
        <v>77</v>
      </c>
      <c r="AY179" s="21" t="s">
        <v>138</v>
      </c>
      <c r="BE179" s="175">
        <f>IF(N179="základní",J181,0)</f>
        <v>0</v>
      </c>
      <c r="BF179" s="175">
        <f>IF(N179="snížená",J181,0)</f>
        <v>0</v>
      </c>
      <c r="BG179" s="175">
        <f>IF(N179="zákl. přenesená",J181,0)</f>
        <v>0</v>
      </c>
      <c r="BH179" s="175">
        <f>IF(N179="sníž. přenesená",J181,0)</f>
        <v>0</v>
      </c>
      <c r="BI179" s="175">
        <f>IF(N179="nulová",J181,0)</f>
        <v>0</v>
      </c>
      <c r="BJ179" s="21" t="s">
        <v>75</v>
      </c>
      <c r="BK179" s="175">
        <f>ROUND(I181*H181,2)</f>
        <v>0</v>
      </c>
      <c r="BL179" s="21" t="s">
        <v>145</v>
      </c>
      <c r="BM179" s="21" t="s">
        <v>396</v>
      </c>
    </row>
    <row r="180" spans="2:65" s="1" customFormat="1" ht="31.5" customHeight="1">
      <c r="B180" s="35"/>
      <c r="C180" s="165" t="s">
        <v>389</v>
      </c>
      <c r="D180" s="165" t="s">
        <v>140</v>
      </c>
      <c r="E180" s="166" t="s">
        <v>390</v>
      </c>
      <c r="F180" s="167" t="s">
        <v>391</v>
      </c>
      <c r="G180" s="168" t="s">
        <v>163</v>
      </c>
      <c r="H180" s="169">
        <v>5.3979999999999997</v>
      </c>
      <c r="I180" s="170">
        <v>0</v>
      </c>
      <c r="J180" s="170">
        <f>ROUND(I180*H180,2)</f>
        <v>0</v>
      </c>
      <c r="K180" s="167" t="s">
        <v>144</v>
      </c>
      <c r="L180" s="55"/>
      <c r="M180" s="171" t="s">
        <v>18</v>
      </c>
      <c r="N180" s="172" t="s">
        <v>40</v>
      </c>
      <c r="O180" s="173">
        <v>0.255</v>
      </c>
      <c r="P180" s="173">
        <f>O180*H182</f>
        <v>1.37649</v>
      </c>
      <c r="Q180" s="173">
        <v>0</v>
      </c>
      <c r="R180" s="173">
        <f>Q180*H182</f>
        <v>0</v>
      </c>
      <c r="S180" s="173">
        <v>0</v>
      </c>
      <c r="T180" s="174">
        <f>S180*H182</f>
        <v>0</v>
      </c>
      <c r="AR180" s="21" t="s">
        <v>145</v>
      </c>
      <c r="AT180" s="21" t="s">
        <v>140</v>
      </c>
      <c r="AU180" s="21" t="s">
        <v>77</v>
      </c>
      <c r="AY180" s="21" t="s">
        <v>138</v>
      </c>
      <c r="BE180" s="175">
        <f>IF(N180="základní",J182,0)</f>
        <v>0</v>
      </c>
      <c r="BF180" s="175">
        <f>IF(N180="snížená",J182,0)</f>
        <v>0</v>
      </c>
      <c r="BG180" s="175">
        <f>IF(N180="zákl. přenesená",J182,0)</f>
        <v>0</v>
      </c>
      <c r="BH180" s="175">
        <f>IF(N180="sníž. přenesená",J182,0)</f>
        <v>0</v>
      </c>
      <c r="BI180" s="175">
        <f>IF(N180="nulová",J182,0)</f>
        <v>0</v>
      </c>
      <c r="BJ180" s="21" t="s">
        <v>75</v>
      </c>
      <c r="BK180" s="175">
        <f>ROUND(I182*H182,2)</f>
        <v>0</v>
      </c>
      <c r="BL180" s="21" t="s">
        <v>145</v>
      </c>
      <c r="BM180" s="21" t="s">
        <v>400</v>
      </c>
    </row>
    <row r="181" spans="2:65" s="1" customFormat="1" ht="22.5" customHeight="1">
      <c r="B181" s="35"/>
      <c r="C181" s="165" t="s">
        <v>393</v>
      </c>
      <c r="D181" s="165" t="s">
        <v>140</v>
      </c>
      <c r="E181" s="166" t="s">
        <v>394</v>
      </c>
      <c r="F181" s="167" t="s">
        <v>395</v>
      </c>
      <c r="G181" s="168" t="s">
        <v>163</v>
      </c>
      <c r="H181" s="169">
        <v>1.83</v>
      </c>
      <c r="I181" s="170">
        <v>0</v>
      </c>
      <c r="J181" s="170">
        <f>ROUND(I181*H181,2)</f>
        <v>0</v>
      </c>
      <c r="K181" s="167" t="s">
        <v>144</v>
      </c>
      <c r="L181" s="55"/>
      <c r="M181" s="171" t="s">
        <v>18</v>
      </c>
      <c r="N181" s="172" t="s">
        <v>40</v>
      </c>
      <c r="O181" s="173">
        <v>0</v>
      </c>
      <c r="P181" s="173" t="e">
        <f>O181*#REF!</f>
        <v>#REF!</v>
      </c>
      <c r="Q181" s="173">
        <v>0</v>
      </c>
      <c r="R181" s="173" t="e">
        <f>Q181*#REF!</f>
        <v>#REF!</v>
      </c>
      <c r="S181" s="173">
        <v>0</v>
      </c>
      <c r="T181" s="174" t="e">
        <f>S181*#REF!</f>
        <v>#REF!</v>
      </c>
      <c r="AR181" s="21" t="s">
        <v>145</v>
      </c>
      <c r="AT181" s="21" t="s">
        <v>140</v>
      </c>
      <c r="AU181" s="21" t="s">
        <v>77</v>
      </c>
      <c r="AY181" s="21" t="s">
        <v>138</v>
      </c>
      <c r="BE181" s="175" t="e">
        <f>IF(N181="základní",#REF!,0)</f>
        <v>#REF!</v>
      </c>
      <c r="BF181" s="175">
        <f>IF(N181="snížená",#REF!,0)</f>
        <v>0</v>
      </c>
      <c r="BG181" s="175">
        <f>IF(N181="zákl. přenesená",#REF!,0)</f>
        <v>0</v>
      </c>
      <c r="BH181" s="175">
        <f>IF(N181="sníž. přenesená",#REF!,0)</f>
        <v>0</v>
      </c>
      <c r="BI181" s="175">
        <f>IF(N181="nulová",#REF!,0)</f>
        <v>0</v>
      </c>
      <c r="BJ181" s="21" t="s">
        <v>75</v>
      </c>
      <c r="BK181" s="175" t="e">
        <f>ROUND(#REF!*#REF!,2)</f>
        <v>#REF!</v>
      </c>
      <c r="BL181" s="21" t="s">
        <v>145</v>
      </c>
      <c r="BM181" s="21" t="s">
        <v>401</v>
      </c>
    </row>
    <row r="182" spans="2:65" s="1" customFormat="1" ht="22.5" customHeight="1">
      <c r="B182" s="35"/>
      <c r="C182" s="165" t="s">
        <v>397</v>
      </c>
      <c r="D182" s="165" t="s">
        <v>140</v>
      </c>
      <c r="E182" s="166" t="s">
        <v>398</v>
      </c>
      <c r="F182" s="167" t="s">
        <v>399</v>
      </c>
      <c r="G182" s="168" t="s">
        <v>163</v>
      </c>
      <c r="H182" s="169">
        <v>5.3979999999999997</v>
      </c>
      <c r="I182" s="170">
        <v>0</v>
      </c>
      <c r="J182" s="170">
        <f>ROUND(I182*H182,2)</f>
        <v>0</v>
      </c>
      <c r="K182" s="167" t="s">
        <v>144</v>
      </c>
      <c r="L182" s="55"/>
      <c r="M182" s="171" t="s">
        <v>18</v>
      </c>
      <c r="N182" s="172" t="s">
        <v>40</v>
      </c>
      <c r="O182" s="173">
        <v>0</v>
      </c>
      <c r="P182" s="173">
        <f>O182*H183</f>
        <v>0</v>
      </c>
      <c r="Q182" s="173">
        <v>0</v>
      </c>
      <c r="R182" s="173">
        <f>Q182*H183</f>
        <v>0</v>
      </c>
      <c r="S182" s="173">
        <v>0</v>
      </c>
      <c r="T182" s="174">
        <f>S182*H183</f>
        <v>0</v>
      </c>
      <c r="AR182" s="21" t="s">
        <v>145</v>
      </c>
      <c r="AT182" s="21" t="s">
        <v>140</v>
      </c>
      <c r="AU182" s="21" t="s">
        <v>77</v>
      </c>
      <c r="AY182" s="21" t="s">
        <v>138</v>
      </c>
      <c r="BE182" s="175">
        <f>IF(N182="základní",J183,0)</f>
        <v>0</v>
      </c>
      <c r="BF182" s="175">
        <f>IF(N182="snížená",J183,0)</f>
        <v>0</v>
      </c>
      <c r="BG182" s="175">
        <f>IF(N182="zákl. přenesená",J183,0)</f>
        <v>0</v>
      </c>
      <c r="BH182" s="175">
        <f>IF(N182="sníž. přenesená",J183,0)</f>
        <v>0</v>
      </c>
      <c r="BI182" s="175">
        <f>IF(N182="nulová",J183,0)</f>
        <v>0</v>
      </c>
      <c r="BJ182" s="21" t="s">
        <v>75</v>
      </c>
      <c r="BK182" s="175">
        <f>ROUND(I183*H183,2)</f>
        <v>0</v>
      </c>
      <c r="BL182" s="21" t="s">
        <v>145</v>
      </c>
      <c r="BM182" s="21" t="s">
        <v>405</v>
      </c>
    </row>
    <row r="183" spans="2:65" s="1" customFormat="1" ht="22.5" customHeight="1">
      <c r="B183" s="35"/>
      <c r="C183" s="165" t="s">
        <v>402</v>
      </c>
      <c r="D183" s="165" t="s">
        <v>140</v>
      </c>
      <c r="E183" s="166" t="s">
        <v>403</v>
      </c>
      <c r="F183" s="167" t="s">
        <v>404</v>
      </c>
      <c r="G183" s="168" t="s">
        <v>163</v>
      </c>
      <c r="H183" s="169">
        <v>5.3979999999999997</v>
      </c>
      <c r="I183" s="170">
        <v>0</v>
      </c>
      <c r="J183" s="170">
        <f>ROUND(I183*H183,2)</f>
        <v>0</v>
      </c>
      <c r="K183" s="167" t="s">
        <v>144</v>
      </c>
      <c r="L183" s="55"/>
      <c r="M183" s="171" t="s">
        <v>18</v>
      </c>
      <c r="N183" s="172" t="s">
        <v>40</v>
      </c>
      <c r="O183" s="173">
        <v>2.5009999999999999</v>
      </c>
      <c r="P183" s="173">
        <f>O183*H185</f>
        <v>87.992683</v>
      </c>
      <c r="Q183" s="173">
        <v>0</v>
      </c>
      <c r="R183" s="173">
        <f>Q183*H185</f>
        <v>0</v>
      </c>
      <c r="S183" s="173">
        <v>0</v>
      </c>
      <c r="T183" s="174">
        <f>S183*H185</f>
        <v>0</v>
      </c>
      <c r="AR183" s="21" t="s">
        <v>145</v>
      </c>
      <c r="AT183" s="21" t="s">
        <v>140</v>
      </c>
      <c r="AU183" s="21" t="s">
        <v>77</v>
      </c>
      <c r="AY183" s="21" t="s">
        <v>138</v>
      </c>
      <c r="BE183" s="175">
        <f>IF(N183="základní",J185,0)</f>
        <v>0</v>
      </c>
      <c r="BF183" s="175">
        <f>IF(N183="snížená",J185,0)</f>
        <v>0</v>
      </c>
      <c r="BG183" s="175">
        <f>IF(N183="zákl. přenesená",J185,0)</f>
        <v>0</v>
      </c>
      <c r="BH183" s="175">
        <f>IF(N183="sníž. přenesená",J185,0)</f>
        <v>0</v>
      </c>
      <c r="BI183" s="175">
        <f>IF(N183="nulová",J185,0)</f>
        <v>0</v>
      </c>
      <c r="BJ183" s="21" t="s">
        <v>75</v>
      </c>
      <c r="BK183" s="175">
        <f>ROUND(I185*H185,2)</f>
        <v>0</v>
      </c>
      <c r="BL183" s="21" t="s">
        <v>145</v>
      </c>
      <c r="BM183" s="21" t="s">
        <v>411</v>
      </c>
    </row>
    <row r="184" spans="2:65" s="10" customFormat="1" ht="37.35" customHeight="1">
      <c r="B184" s="149"/>
      <c r="C184" s="150"/>
      <c r="D184" s="162" t="s">
        <v>68</v>
      </c>
      <c r="E184" s="163" t="s">
        <v>406</v>
      </c>
      <c r="F184" s="163" t="s">
        <v>407</v>
      </c>
      <c r="G184" s="150"/>
      <c r="H184" s="150"/>
      <c r="I184" s="150"/>
      <c r="J184" s="164">
        <f>SUM(J185)</f>
        <v>0</v>
      </c>
      <c r="K184" s="150"/>
      <c r="L184" s="154"/>
      <c r="M184" s="155"/>
      <c r="N184" s="156"/>
      <c r="O184" s="156"/>
      <c r="P184" s="157" t="e">
        <f>P185+#REF!+P198+P207+#REF!+P211+P214+P216+#REF!+#REF!+#REF!+#REF!+#REF!+#REF!+P267+P271+#REF!+P274+#REF!+P283+P285</f>
        <v>#REF!</v>
      </c>
      <c r="Q184" s="156"/>
      <c r="R184" s="157" t="e">
        <f>R185+#REF!+R198+R207+#REF!+R211+R214+R216+#REF!+#REF!+#REF!+#REF!+#REF!+#REF!+R267+R271+#REF!+R274+#REF!+R283+R285</f>
        <v>#REF!</v>
      </c>
      <c r="S184" s="156"/>
      <c r="T184" s="158" t="e">
        <f>T185+#REF!+T198+T207+#REF!+T211+T214+T216+#REF!+#REF!+#REF!+#REF!+#REF!+#REF!+T267+T271+#REF!+T274+#REF!+T283+T285</f>
        <v>#REF!</v>
      </c>
      <c r="AR184" s="159" t="s">
        <v>77</v>
      </c>
      <c r="AT184" s="160" t="s">
        <v>68</v>
      </c>
      <c r="AU184" s="160" t="s">
        <v>69</v>
      </c>
      <c r="AY184" s="159" t="s">
        <v>138</v>
      </c>
      <c r="BK184" s="161" t="e">
        <f>BK185+#REF!+BK198+BK207+#REF!+BK211+BK214+BK216+#REF!+#REF!+#REF!+#REF!+#REF!+#REF!+BK267+BK271+#REF!+BK274+#REF!+BK283+BK285</f>
        <v>#REF!</v>
      </c>
    </row>
    <row r="185" spans="2:65" s="10" customFormat="1" ht="19.899999999999999" customHeight="1">
      <c r="B185" s="149"/>
      <c r="C185" s="165" t="s">
        <v>408</v>
      </c>
      <c r="D185" s="165" t="s">
        <v>140</v>
      </c>
      <c r="E185" s="166" t="s">
        <v>409</v>
      </c>
      <c r="F185" s="167" t="s">
        <v>410</v>
      </c>
      <c r="G185" s="168" t="s">
        <v>163</v>
      </c>
      <c r="H185" s="169">
        <v>35.183</v>
      </c>
      <c r="I185" s="170">
        <v>0</v>
      </c>
      <c r="J185" s="170">
        <f>ROUND(I185*H185,2)</f>
        <v>0</v>
      </c>
      <c r="K185" s="167" t="s">
        <v>144</v>
      </c>
      <c r="L185" s="154"/>
      <c r="M185" s="155"/>
      <c r="N185" s="156"/>
      <c r="O185" s="156"/>
      <c r="P185" s="157">
        <f>SUM(P186:P194)</f>
        <v>3.2952300000000005</v>
      </c>
      <c r="Q185" s="156"/>
      <c r="R185" s="157">
        <f>SUM(R186:R194)</f>
        <v>7.1222000000000008E-2</v>
      </c>
      <c r="S185" s="156"/>
      <c r="T185" s="158">
        <f>SUM(T186:T194)</f>
        <v>0</v>
      </c>
      <c r="AR185" s="159" t="s">
        <v>77</v>
      </c>
      <c r="AT185" s="160" t="s">
        <v>68</v>
      </c>
      <c r="AU185" s="160" t="s">
        <v>75</v>
      </c>
      <c r="AY185" s="159" t="s">
        <v>138</v>
      </c>
      <c r="BK185" s="161">
        <f>SUM(BK186:BK194)</f>
        <v>0</v>
      </c>
    </row>
    <row r="186" spans="2:65" s="1" customFormat="1" ht="57" customHeight="1">
      <c r="B186" s="35"/>
      <c r="C186" s="150"/>
      <c r="D186" s="151" t="s">
        <v>68</v>
      </c>
      <c r="E186" s="152" t="s">
        <v>412</v>
      </c>
      <c r="F186" s="152" t="s">
        <v>413</v>
      </c>
      <c r="G186" s="150"/>
      <c r="H186" s="150"/>
      <c r="I186" s="150"/>
      <c r="J186" s="153">
        <f>SUM(J110:J185,J187,J196,J200,J209,J211,J213,J216,J218,J228,J231,J243,J265,J268,J273,J280,J288,J293,J295)</f>
        <v>0</v>
      </c>
      <c r="K186" s="150"/>
      <c r="L186" s="55"/>
      <c r="M186" s="171" t="s">
        <v>18</v>
      </c>
      <c r="N186" s="172" t="s">
        <v>40</v>
      </c>
      <c r="O186" s="173">
        <v>2.4E-2</v>
      </c>
      <c r="P186" s="173">
        <f>O186*H188</f>
        <v>0.25631999999999999</v>
      </c>
      <c r="Q186" s="173">
        <v>0</v>
      </c>
      <c r="R186" s="173">
        <f>Q186*H188</f>
        <v>0</v>
      </c>
      <c r="S186" s="173">
        <v>0</v>
      </c>
      <c r="T186" s="174">
        <f>S186*H188</f>
        <v>0</v>
      </c>
      <c r="AR186" s="21" t="s">
        <v>185</v>
      </c>
      <c r="AT186" s="21" t="s">
        <v>140</v>
      </c>
      <c r="AU186" s="21" t="s">
        <v>77</v>
      </c>
      <c r="AY186" s="21" t="s">
        <v>138</v>
      </c>
      <c r="BE186" s="175">
        <f>IF(N186="základní",J188,0)</f>
        <v>0</v>
      </c>
      <c r="BF186" s="175">
        <f>IF(N186="snížená",J188,0)</f>
        <v>0</v>
      </c>
      <c r="BG186" s="175">
        <f>IF(N186="zákl. přenesená",J188,0)</f>
        <v>0</v>
      </c>
      <c r="BH186" s="175">
        <f>IF(N186="sníž. přenesená",J188,0)</f>
        <v>0</v>
      </c>
      <c r="BI186" s="175">
        <f>IF(N186="nulová",J188,0)</f>
        <v>0</v>
      </c>
      <c r="BJ186" s="21" t="s">
        <v>75</v>
      </c>
      <c r="BK186" s="175">
        <f>ROUND(I188*H188,2)</f>
        <v>0</v>
      </c>
      <c r="BL186" s="21" t="s">
        <v>185</v>
      </c>
      <c r="BM186" s="21" t="s">
        <v>419</v>
      </c>
    </row>
    <row r="187" spans="2:65" s="1" customFormat="1" ht="36" customHeight="1">
      <c r="B187" s="35"/>
      <c r="C187" s="150"/>
      <c r="D187" s="162" t="s">
        <v>68</v>
      </c>
      <c r="E187" s="163" t="s">
        <v>414</v>
      </c>
      <c r="F187" s="163" t="s">
        <v>415</v>
      </c>
      <c r="G187" s="150"/>
      <c r="H187" s="150"/>
      <c r="I187" s="150"/>
      <c r="J187" s="164">
        <f>SUM(J188:J195)</f>
        <v>0</v>
      </c>
      <c r="K187" s="150"/>
      <c r="L187" s="55"/>
      <c r="M187" s="171" t="s">
        <v>18</v>
      </c>
      <c r="N187" s="172" t="s">
        <v>40</v>
      </c>
      <c r="O187" s="173">
        <v>5.3999999999999999E-2</v>
      </c>
      <c r="P187" s="173">
        <f>O187*H189</f>
        <v>0.108</v>
      </c>
      <c r="Q187" s="173">
        <v>0</v>
      </c>
      <c r="R187" s="173">
        <f>Q187*H189</f>
        <v>0</v>
      </c>
      <c r="S187" s="173">
        <v>0</v>
      </c>
      <c r="T187" s="174">
        <f>S187*H189</f>
        <v>0</v>
      </c>
      <c r="AR187" s="21" t="s">
        <v>185</v>
      </c>
      <c r="AT187" s="21" t="s">
        <v>140</v>
      </c>
      <c r="AU187" s="21" t="s">
        <v>77</v>
      </c>
      <c r="AY187" s="21" t="s">
        <v>138</v>
      </c>
      <c r="BE187" s="175">
        <f>IF(N187="základní",J189,0)</f>
        <v>0</v>
      </c>
      <c r="BF187" s="175">
        <f>IF(N187="snížená",J189,0)</f>
        <v>0</v>
      </c>
      <c r="BG187" s="175">
        <f>IF(N187="zákl. přenesená",J189,0)</f>
        <v>0</v>
      </c>
      <c r="BH187" s="175">
        <f>IF(N187="sníž. přenesená",J189,0)</f>
        <v>0</v>
      </c>
      <c r="BI187" s="175">
        <f>IF(N187="nulová",J189,0)</f>
        <v>0</v>
      </c>
      <c r="BJ187" s="21" t="s">
        <v>75</v>
      </c>
      <c r="BK187" s="175">
        <f>ROUND(I189*H189,2)</f>
        <v>0</v>
      </c>
      <c r="BL187" s="21" t="s">
        <v>185</v>
      </c>
      <c r="BM187" s="21" t="s">
        <v>423</v>
      </c>
    </row>
    <row r="188" spans="2:65" s="1" customFormat="1" ht="22.5" customHeight="1">
      <c r="B188" s="35"/>
      <c r="C188" s="165" t="s">
        <v>416</v>
      </c>
      <c r="D188" s="165" t="s">
        <v>140</v>
      </c>
      <c r="E188" s="166" t="s">
        <v>417</v>
      </c>
      <c r="F188" s="167" t="s">
        <v>418</v>
      </c>
      <c r="G188" s="168" t="s">
        <v>184</v>
      </c>
      <c r="H188" s="169">
        <v>10.68</v>
      </c>
      <c r="I188" s="170">
        <v>0</v>
      </c>
      <c r="J188" s="170">
        <f>ROUND(I188*H188,2)</f>
        <v>0</v>
      </c>
      <c r="K188" s="167" t="s">
        <v>144</v>
      </c>
      <c r="L188" s="182"/>
      <c r="M188" s="183" t="s">
        <v>18</v>
      </c>
      <c r="N188" s="184" t="s">
        <v>40</v>
      </c>
      <c r="O188" s="173">
        <v>0</v>
      </c>
      <c r="P188" s="173">
        <f>O188*H190</f>
        <v>0</v>
      </c>
      <c r="Q188" s="173">
        <v>1</v>
      </c>
      <c r="R188" s="173">
        <f>Q188*H190</f>
        <v>0</v>
      </c>
      <c r="S188" s="173">
        <v>0</v>
      </c>
      <c r="T188" s="174">
        <f>S188*H190</f>
        <v>0</v>
      </c>
      <c r="AR188" s="21" t="s">
        <v>222</v>
      </c>
      <c r="AT188" s="21" t="s">
        <v>166</v>
      </c>
      <c r="AU188" s="21" t="s">
        <v>77</v>
      </c>
      <c r="AY188" s="21" t="s">
        <v>138</v>
      </c>
      <c r="BE188" s="175">
        <f>IF(N188="základní",J190,0)</f>
        <v>0</v>
      </c>
      <c r="BF188" s="175">
        <f>IF(N188="snížená",J190,0)</f>
        <v>0</v>
      </c>
      <c r="BG188" s="175">
        <f>IF(N188="zákl. přenesená",J190,0)</f>
        <v>0</v>
      </c>
      <c r="BH188" s="175">
        <f>IF(N188="sníž. přenesená",J190,0)</f>
        <v>0</v>
      </c>
      <c r="BI188" s="175">
        <f>IF(N188="nulová",J190,0)</f>
        <v>0</v>
      </c>
      <c r="BJ188" s="21" t="s">
        <v>75</v>
      </c>
      <c r="BK188" s="175">
        <f>ROUND(I190*H190,2)</f>
        <v>0</v>
      </c>
      <c r="BL188" s="21" t="s">
        <v>185</v>
      </c>
      <c r="BM188" s="21" t="s">
        <v>427</v>
      </c>
    </row>
    <row r="189" spans="2:65" s="11" customFormat="1">
      <c r="B189" s="185"/>
      <c r="C189" s="165" t="s">
        <v>420</v>
      </c>
      <c r="D189" s="165" t="s">
        <v>140</v>
      </c>
      <c r="E189" s="166" t="s">
        <v>421</v>
      </c>
      <c r="F189" s="167" t="s">
        <v>422</v>
      </c>
      <c r="G189" s="168" t="s">
        <v>184</v>
      </c>
      <c r="H189" s="169">
        <v>2</v>
      </c>
      <c r="I189" s="170">
        <v>0</v>
      </c>
      <c r="J189" s="170">
        <f>ROUND(I189*H189,2)</f>
        <v>0</v>
      </c>
      <c r="K189" s="167" t="s">
        <v>144</v>
      </c>
      <c r="L189" s="190"/>
      <c r="M189" s="191"/>
      <c r="N189" s="192"/>
      <c r="O189" s="192"/>
      <c r="P189" s="192"/>
      <c r="Q189" s="192"/>
      <c r="R189" s="192"/>
      <c r="S189" s="192"/>
      <c r="T189" s="193"/>
      <c r="AT189" s="194" t="s">
        <v>428</v>
      </c>
      <c r="AU189" s="194" t="s">
        <v>77</v>
      </c>
      <c r="AV189" s="11" t="s">
        <v>77</v>
      </c>
      <c r="AW189" s="11" t="s">
        <v>6</v>
      </c>
      <c r="AX189" s="11" t="s">
        <v>75</v>
      </c>
      <c r="AY189" s="194" t="s">
        <v>138</v>
      </c>
    </row>
    <row r="190" spans="2:65" s="1" customFormat="1" ht="22.5" customHeight="1">
      <c r="B190" s="35"/>
      <c r="C190" s="176" t="s">
        <v>424</v>
      </c>
      <c r="D190" s="176" t="s">
        <v>166</v>
      </c>
      <c r="E190" s="177" t="s">
        <v>425</v>
      </c>
      <c r="F190" s="178" t="s">
        <v>426</v>
      </c>
      <c r="G190" s="179" t="s">
        <v>163</v>
      </c>
      <c r="H190" s="180">
        <v>0</v>
      </c>
      <c r="I190" s="181">
        <v>0</v>
      </c>
      <c r="J190" s="181">
        <f>ROUND(I190*H190,2)</f>
        <v>0</v>
      </c>
      <c r="K190" s="178" t="s">
        <v>144</v>
      </c>
      <c r="L190" s="55"/>
      <c r="M190" s="171" t="s">
        <v>18</v>
      </c>
      <c r="N190" s="172" t="s">
        <v>40</v>
      </c>
      <c r="O190" s="173">
        <v>0.222</v>
      </c>
      <c r="P190" s="173">
        <f>O190*H192</f>
        <v>2.3709600000000002</v>
      </c>
      <c r="Q190" s="173">
        <v>4.0000000000000002E-4</v>
      </c>
      <c r="R190" s="173">
        <f>Q190*H192</f>
        <v>4.2719999999999998E-3</v>
      </c>
      <c r="S190" s="173">
        <v>0</v>
      </c>
      <c r="T190" s="174">
        <f>S190*H192</f>
        <v>0</v>
      </c>
      <c r="AR190" s="21" t="s">
        <v>185</v>
      </c>
      <c r="AT190" s="21" t="s">
        <v>140</v>
      </c>
      <c r="AU190" s="21" t="s">
        <v>77</v>
      </c>
      <c r="AY190" s="21" t="s">
        <v>138</v>
      </c>
      <c r="BE190" s="175">
        <f>IF(N190="základní",J192,0)</f>
        <v>0</v>
      </c>
      <c r="BF190" s="175">
        <f>IF(N190="snížená",J192,0)</f>
        <v>0</v>
      </c>
      <c r="BG190" s="175">
        <f>IF(N190="zákl. přenesená",J192,0)</f>
        <v>0</v>
      </c>
      <c r="BH190" s="175">
        <f>IF(N190="sníž. přenesená",J192,0)</f>
        <v>0</v>
      </c>
      <c r="BI190" s="175">
        <f>IF(N190="nulová",J192,0)</f>
        <v>0</v>
      </c>
      <c r="BJ190" s="21" t="s">
        <v>75</v>
      </c>
      <c r="BK190" s="175">
        <f>ROUND(I192*H192,2)</f>
        <v>0</v>
      </c>
      <c r="BL190" s="21" t="s">
        <v>185</v>
      </c>
      <c r="BM190" s="21" t="s">
        <v>433</v>
      </c>
    </row>
    <row r="191" spans="2:65" s="1" customFormat="1" ht="22.5" customHeight="1">
      <c r="B191" s="35"/>
      <c r="C191" s="186"/>
      <c r="D191" s="187" t="s">
        <v>428</v>
      </c>
      <c r="E191" s="186"/>
      <c r="F191" s="188" t="s">
        <v>429</v>
      </c>
      <c r="G191" s="186"/>
      <c r="H191" s="189">
        <v>0</v>
      </c>
      <c r="I191" s="186"/>
      <c r="J191" s="186"/>
      <c r="K191" s="186"/>
      <c r="L191" s="55"/>
      <c r="M191" s="171" t="s">
        <v>18</v>
      </c>
      <c r="N191" s="172" t="s">
        <v>40</v>
      </c>
      <c r="O191" s="173">
        <v>0.26</v>
      </c>
      <c r="P191" s="173">
        <f>O191*H193</f>
        <v>0.52</v>
      </c>
      <c r="Q191" s="173">
        <v>4.0000000000000002E-4</v>
      </c>
      <c r="R191" s="173">
        <f>Q191*H193</f>
        <v>8.0000000000000004E-4</v>
      </c>
      <c r="S191" s="173">
        <v>0</v>
      </c>
      <c r="T191" s="174">
        <f>S191*H193</f>
        <v>0</v>
      </c>
      <c r="AR191" s="21" t="s">
        <v>185</v>
      </c>
      <c r="AT191" s="21" t="s">
        <v>140</v>
      </c>
      <c r="AU191" s="21" t="s">
        <v>77</v>
      </c>
      <c r="AY191" s="21" t="s">
        <v>138</v>
      </c>
      <c r="BE191" s="175">
        <f>IF(N191="základní",J193,0)</f>
        <v>0</v>
      </c>
      <c r="BF191" s="175">
        <f>IF(N191="snížená",J193,0)</f>
        <v>0</v>
      </c>
      <c r="BG191" s="175">
        <f>IF(N191="zákl. přenesená",J193,0)</f>
        <v>0</v>
      </c>
      <c r="BH191" s="175">
        <f>IF(N191="sníž. přenesená",J193,0)</f>
        <v>0</v>
      </c>
      <c r="BI191" s="175">
        <f>IF(N191="nulová",J193,0)</f>
        <v>0</v>
      </c>
      <c r="BJ191" s="21" t="s">
        <v>75</v>
      </c>
      <c r="BK191" s="175">
        <f>ROUND(I193*H193,2)</f>
        <v>0</v>
      </c>
      <c r="BL191" s="21" t="s">
        <v>185</v>
      </c>
      <c r="BM191" s="21" t="s">
        <v>437</v>
      </c>
    </row>
    <row r="192" spans="2:65" s="1" customFormat="1" ht="22.5" customHeight="1">
      <c r="B192" s="35"/>
      <c r="C192" s="165" t="s">
        <v>430</v>
      </c>
      <c r="D192" s="165" t="s">
        <v>140</v>
      </c>
      <c r="E192" s="166" t="s">
        <v>431</v>
      </c>
      <c r="F192" s="167" t="s">
        <v>432</v>
      </c>
      <c r="G192" s="168" t="s">
        <v>184</v>
      </c>
      <c r="H192" s="169">
        <v>10.68</v>
      </c>
      <c r="I192" s="170">
        <v>0</v>
      </c>
      <c r="J192" s="170">
        <f>ROUND(I192*H192,2)</f>
        <v>0</v>
      </c>
      <c r="K192" s="167" t="s">
        <v>144</v>
      </c>
      <c r="L192" s="182"/>
      <c r="M192" s="183" t="s">
        <v>18</v>
      </c>
      <c r="N192" s="184" t="s">
        <v>40</v>
      </c>
      <c r="O192" s="173">
        <v>0</v>
      </c>
      <c r="P192" s="173">
        <f>O192*H194</f>
        <v>0</v>
      </c>
      <c r="Q192" s="173">
        <v>4.8999999999999998E-3</v>
      </c>
      <c r="R192" s="173">
        <f>Q192*H194</f>
        <v>6.615E-2</v>
      </c>
      <c r="S192" s="173">
        <v>0</v>
      </c>
      <c r="T192" s="174">
        <f>S192*H194</f>
        <v>0</v>
      </c>
      <c r="AR192" s="21" t="s">
        <v>222</v>
      </c>
      <c r="AT192" s="21" t="s">
        <v>166</v>
      </c>
      <c r="AU192" s="21" t="s">
        <v>77</v>
      </c>
      <c r="AY192" s="21" t="s">
        <v>138</v>
      </c>
      <c r="BE192" s="175">
        <f>IF(N192="základní",J194,0)</f>
        <v>0</v>
      </c>
      <c r="BF192" s="175">
        <f>IF(N192="snížená",J194,0)</f>
        <v>0</v>
      </c>
      <c r="BG192" s="175">
        <f>IF(N192="zákl. přenesená",J194,0)</f>
        <v>0</v>
      </c>
      <c r="BH192" s="175">
        <f>IF(N192="sníž. přenesená",J194,0)</f>
        <v>0</v>
      </c>
      <c r="BI192" s="175">
        <f>IF(N192="nulová",J194,0)</f>
        <v>0</v>
      </c>
      <c r="BJ192" s="21" t="s">
        <v>75</v>
      </c>
      <c r="BK192" s="175">
        <f>ROUND(I194*H194,2)</f>
        <v>0</v>
      </c>
      <c r="BL192" s="21" t="s">
        <v>185</v>
      </c>
      <c r="BM192" s="21" t="s">
        <v>441</v>
      </c>
    </row>
    <row r="193" spans="2:65" s="11" customFormat="1">
      <c r="B193" s="185"/>
      <c r="C193" s="165" t="s">
        <v>434</v>
      </c>
      <c r="D193" s="165" t="s">
        <v>140</v>
      </c>
      <c r="E193" s="166" t="s">
        <v>435</v>
      </c>
      <c r="F193" s="167" t="s">
        <v>436</v>
      </c>
      <c r="G193" s="168" t="s">
        <v>184</v>
      </c>
      <c r="H193" s="169">
        <v>2</v>
      </c>
      <c r="I193" s="170">
        <v>0</v>
      </c>
      <c r="J193" s="170">
        <f>ROUND(I193*H193,2)</f>
        <v>0</v>
      </c>
      <c r="K193" s="167" t="s">
        <v>144</v>
      </c>
      <c r="L193" s="190"/>
      <c r="M193" s="191"/>
      <c r="N193" s="192"/>
      <c r="O193" s="192"/>
      <c r="P193" s="192"/>
      <c r="Q193" s="192"/>
      <c r="R193" s="192"/>
      <c r="S193" s="192"/>
      <c r="T193" s="193"/>
      <c r="AT193" s="194" t="s">
        <v>428</v>
      </c>
      <c r="AU193" s="194" t="s">
        <v>77</v>
      </c>
      <c r="AV193" s="11" t="s">
        <v>77</v>
      </c>
      <c r="AW193" s="11" t="s">
        <v>6</v>
      </c>
      <c r="AX193" s="11" t="s">
        <v>75</v>
      </c>
      <c r="AY193" s="194" t="s">
        <v>138</v>
      </c>
    </row>
    <row r="194" spans="2:65" s="1" customFormat="1" ht="22.5" customHeight="1">
      <c r="B194" s="35"/>
      <c r="C194" s="176" t="s">
        <v>438</v>
      </c>
      <c r="D194" s="176" t="s">
        <v>166</v>
      </c>
      <c r="E194" s="177" t="s">
        <v>439</v>
      </c>
      <c r="F194" s="178" t="s">
        <v>440</v>
      </c>
      <c r="G194" s="179" t="s">
        <v>184</v>
      </c>
      <c r="H194" s="180">
        <v>13.5</v>
      </c>
      <c r="I194" s="181">
        <v>0</v>
      </c>
      <c r="J194" s="181">
        <f>ROUND(I194*H194,2)</f>
        <v>0</v>
      </c>
      <c r="K194" s="178" t="s">
        <v>144</v>
      </c>
      <c r="L194" s="55"/>
      <c r="M194" s="171" t="s">
        <v>18</v>
      </c>
      <c r="N194" s="172" t="s">
        <v>40</v>
      </c>
      <c r="O194" s="173">
        <v>1.5980000000000001</v>
      </c>
      <c r="P194" s="173">
        <f>O194*H195</f>
        <v>3.9950000000000006E-2</v>
      </c>
      <c r="Q194" s="173">
        <v>0</v>
      </c>
      <c r="R194" s="173">
        <f>Q194*H195</f>
        <v>0</v>
      </c>
      <c r="S194" s="173">
        <v>0</v>
      </c>
      <c r="T194" s="174">
        <f>S194*H195</f>
        <v>0</v>
      </c>
      <c r="AR194" s="21" t="s">
        <v>185</v>
      </c>
      <c r="AT194" s="21" t="s">
        <v>140</v>
      </c>
      <c r="AU194" s="21" t="s">
        <v>77</v>
      </c>
      <c r="AY194" s="21" t="s">
        <v>138</v>
      </c>
      <c r="BE194" s="175">
        <f>IF(N194="základní",J195,0)</f>
        <v>0</v>
      </c>
      <c r="BF194" s="175">
        <f>IF(N194="snížená",J195,0)</f>
        <v>0</v>
      </c>
      <c r="BG194" s="175">
        <f>IF(N194="zákl. přenesená",J195,0)</f>
        <v>0</v>
      </c>
      <c r="BH194" s="175">
        <f>IF(N194="sníž. přenesená",J195,0)</f>
        <v>0</v>
      </c>
      <c r="BI194" s="175">
        <f>IF(N194="nulová",J195,0)</f>
        <v>0</v>
      </c>
      <c r="BJ194" s="21" t="s">
        <v>75</v>
      </c>
      <c r="BK194" s="175">
        <f>ROUND(I195*H195,2)</f>
        <v>0</v>
      </c>
      <c r="BL194" s="21" t="s">
        <v>185</v>
      </c>
      <c r="BM194" s="21" t="s">
        <v>445</v>
      </c>
    </row>
    <row r="195" spans="2:65" s="1" customFormat="1" ht="22.5" customHeight="1">
      <c r="B195" s="35"/>
      <c r="C195" s="165" t="s">
        <v>442</v>
      </c>
      <c r="D195" s="165" t="s">
        <v>140</v>
      </c>
      <c r="E195" s="166" t="s">
        <v>443</v>
      </c>
      <c r="F195" s="167" t="s">
        <v>444</v>
      </c>
      <c r="G195" s="168" t="s">
        <v>163</v>
      </c>
      <c r="H195" s="169">
        <v>2.5000000000000001E-2</v>
      </c>
      <c r="I195" s="170">
        <v>0</v>
      </c>
      <c r="J195" s="170">
        <f>ROUND(I195*H195,2)</f>
        <v>0</v>
      </c>
      <c r="K195" s="167" t="s">
        <v>144</v>
      </c>
      <c r="L195" s="55"/>
      <c r="M195" s="171" t="s">
        <v>18</v>
      </c>
      <c r="N195" s="172" t="s">
        <v>40</v>
      </c>
      <c r="O195" s="173">
        <v>0.17299999999999999</v>
      </c>
      <c r="P195" s="173">
        <f>O195*H197</f>
        <v>1.5050999999999997</v>
      </c>
      <c r="Q195" s="173">
        <v>3.6000000000000002E-4</v>
      </c>
      <c r="R195" s="173">
        <f>Q195*H197</f>
        <v>3.1319999999999998E-3</v>
      </c>
      <c r="S195" s="173">
        <v>0</v>
      </c>
      <c r="T195" s="174">
        <f>S195*H197</f>
        <v>0</v>
      </c>
      <c r="AR195" s="21" t="s">
        <v>185</v>
      </c>
      <c r="AT195" s="21" t="s">
        <v>140</v>
      </c>
      <c r="AU195" s="21" t="s">
        <v>77</v>
      </c>
      <c r="AY195" s="21" t="s">
        <v>138</v>
      </c>
      <c r="BE195" s="175">
        <f>IF(N195="základní",J197,0)</f>
        <v>0</v>
      </c>
      <c r="BF195" s="175">
        <f>IF(N195="snížená",J197,0)</f>
        <v>0</v>
      </c>
      <c r="BG195" s="175">
        <f>IF(N195="zákl. přenesená",J197,0)</f>
        <v>0</v>
      </c>
      <c r="BH195" s="175">
        <f>IF(N195="sníž. přenesená",J197,0)</f>
        <v>0</v>
      </c>
      <c r="BI195" s="175">
        <f>IF(N195="nulová",J197,0)</f>
        <v>0</v>
      </c>
      <c r="BJ195" s="21" t="s">
        <v>75</v>
      </c>
      <c r="BK195" s="175">
        <f>ROUND(I197*H197,2)</f>
        <v>0</v>
      </c>
      <c r="BL195" s="21" t="s">
        <v>185</v>
      </c>
      <c r="BM195" s="21" t="s">
        <v>451</v>
      </c>
    </row>
    <row r="196" spans="2:65" s="1" customFormat="1" ht="41.25" customHeight="1">
      <c r="B196" s="35"/>
      <c r="C196" s="150"/>
      <c r="D196" s="162" t="s">
        <v>68</v>
      </c>
      <c r="E196" s="163" t="s">
        <v>446</v>
      </c>
      <c r="F196" s="163" t="s">
        <v>447</v>
      </c>
      <c r="G196" s="150"/>
      <c r="H196" s="150"/>
      <c r="I196" s="150"/>
      <c r="J196" s="164">
        <f>SUM(J198,J197)</f>
        <v>0</v>
      </c>
      <c r="K196" s="150"/>
      <c r="L196" s="182"/>
      <c r="M196" s="183" t="s">
        <v>18</v>
      </c>
      <c r="N196" s="184" t="s">
        <v>40</v>
      </c>
      <c r="O196" s="173">
        <v>0</v>
      </c>
      <c r="P196" s="173">
        <f>O196*H198</f>
        <v>0</v>
      </c>
      <c r="Q196" s="173">
        <v>2E-3</v>
      </c>
      <c r="R196" s="173">
        <f>Q196*H198</f>
        <v>1.7399999999999999E-2</v>
      </c>
      <c r="S196" s="173">
        <v>0</v>
      </c>
      <c r="T196" s="174">
        <f>S196*H198</f>
        <v>0</v>
      </c>
      <c r="AR196" s="21" t="s">
        <v>222</v>
      </c>
      <c r="AT196" s="21" t="s">
        <v>166</v>
      </c>
      <c r="AU196" s="21" t="s">
        <v>77</v>
      </c>
      <c r="AY196" s="21" t="s">
        <v>138</v>
      </c>
      <c r="BE196" s="175">
        <f>IF(N196="základní",J198,0)</f>
        <v>0</v>
      </c>
      <c r="BF196" s="175">
        <f>IF(N196="snížená",J198,0)</f>
        <v>0</v>
      </c>
      <c r="BG196" s="175">
        <f>IF(N196="zákl. přenesená",J198,0)</f>
        <v>0</v>
      </c>
      <c r="BH196" s="175">
        <f>IF(N196="sníž. přenesená",J198,0)</f>
        <v>0</v>
      </c>
      <c r="BI196" s="175">
        <f>IF(N196="nulová",J198,0)</f>
        <v>0</v>
      </c>
      <c r="BJ196" s="21" t="s">
        <v>75</v>
      </c>
      <c r="BK196" s="175">
        <f>ROUND(I198*H198,2)</f>
        <v>0</v>
      </c>
      <c r="BL196" s="21" t="s">
        <v>185</v>
      </c>
      <c r="BM196" s="21" t="s">
        <v>455</v>
      </c>
    </row>
    <row r="197" spans="2:65" s="11" customFormat="1">
      <c r="B197" s="185"/>
      <c r="C197" s="165" t="s">
        <v>448</v>
      </c>
      <c r="D197" s="165" t="s">
        <v>140</v>
      </c>
      <c r="E197" s="166" t="s">
        <v>449</v>
      </c>
      <c r="F197" s="167" t="s">
        <v>450</v>
      </c>
      <c r="G197" s="168" t="s">
        <v>184</v>
      </c>
      <c r="H197" s="169">
        <v>8.6999999999999993</v>
      </c>
      <c r="I197" s="170">
        <v>0</v>
      </c>
      <c r="J197" s="170">
        <f>ROUND(I197*H197,2)</f>
        <v>0</v>
      </c>
      <c r="K197" s="167" t="s">
        <v>18</v>
      </c>
      <c r="L197" s="190"/>
      <c r="M197" s="191"/>
      <c r="N197" s="192"/>
      <c r="O197" s="192"/>
      <c r="P197" s="192"/>
      <c r="Q197" s="192"/>
      <c r="R197" s="192"/>
      <c r="S197" s="192"/>
      <c r="T197" s="193"/>
      <c r="AT197" s="194" t="s">
        <v>428</v>
      </c>
      <c r="AU197" s="194" t="s">
        <v>77</v>
      </c>
      <c r="AV197" s="11" t="s">
        <v>77</v>
      </c>
      <c r="AW197" s="11" t="s">
        <v>6</v>
      </c>
      <c r="AX197" s="11" t="s">
        <v>75</v>
      </c>
      <c r="AY197" s="194" t="s">
        <v>138</v>
      </c>
    </row>
    <row r="198" spans="2:65" s="10" customFormat="1" ht="29.85" customHeight="1">
      <c r="B198" s="149"/>
      <c r="C198" s="176" t="s">
        <v>452</v>
      </c>
      <c r="D198" s="176" t="s">
        <v>166</v>
      </c>
      <c r="E198" s="177" t="s">
        <v>453</v>
      </c>
      <c r="F198" s="178" t="s">
        <v>454</v>
      </c>
      <c r="G198" s="179" t="s">
        <v>184</v>
      </c>
      <c r="H198" s="180">
        <v>8.6999999999999993</v>
      </c>
      <c r="I198" s="181">
        <v>0</v>
      </c>
      <c r="J198" s="181">
        <f>ROUND(I198*H198,2)</f>
        <v>0</v>
      </c>
      <c r="K198" s="178" t="s">
        <v>144</v>
      </c>
      <c r="L198" s="154"/>
      <c r="M198" s="155"/>
      <c r="N198" s="156"/>
      <c r="O198" s="156"/>
      <c r="P198" s="157" t="e">
        <f>SUM(P199:P206)</f>
        <v>#REF!</v>
      </c>
      <c r="Q198" s="156"/>
      <c r="R198" s="157" t="e">
        <f>SUM(R199:R206)</f>
        <v>#REF!</v>
      </c>
      <c r="S198" s="156"/>
      <c r="T198" s="158" t="e">
        <f>SUM(T199:T206)</f>
        <v>#REF!</v>
      </c>
      <c r="AR198" s="159" t="s">
        <v>77</v>
      </c>
      <c r="AT198" s="160" t="s">
        <v>68</v>
      </c>
      <c r="AU198" s="160" t="s">
        <v>75</v>
      </c>
      <c r="AY198" s="159" t="s">
        <v>138</v>
      </c>
      <c r="BK198" s="161" t="e">
        <f>SUM(BK199:BK206)</f>
        <v>#REF!</v>
      </c>
    </row>
    <row r="199" spans="2:65" s="1" customFormat="1" ht="22.5" customHeight="1">
      <c r="B199" s="35"/>
      <c r="C199" s="186"/>
      <c r="D199" s="195"/>
      <c r="E199" s="186"/>
      <c r="F199" s="196"/>
      <c r="G199" s="186"/>
      <c r="H199" s="197"/>
      <c r="I199" s="186"/>
      <c r="J199" s="186"/>
      <c r="K199" s="186"/>
      <c r="L199" s="55"/>
      <c r="M199" s="171" t="s">
        <v>18</v>
      </c>
      <c r="N199" s="172" t="s">
        <v>40</v>
      </c>
      <c r="O199" s="173">
        <v>0.09</v>
      </c>
      <c r="P199" s="173">
        <f>O199*H201</f>
        <v>0.61964999999999992</v>
      </c>
      <c r="Q199" s="173">
        <v>0</v>
      </c>
      <c r="R199" s="173">
        <f>Q199*H201</f>
        <v>0</v>
      </c>
      <c r="S199" s="173">
        <v>0</v>
      </c>
      <c r="T199" s="174">
        <f>S199*H201</f>
        <v>0</v>
      </c>
      <c r="AR199" s="21" t="s">
        <v>185</v>
      </c>
      <c r="AT199" s="21" t="s">
        <v>140</v>
      </c>
      <c r="AU199" s="21" t="s">
        <v>77</v>
      </c>
      <c r="AY199" s="21" t="s">
        <v>138</v>
      </c>
      <c r="BE199" s="175">
        <f>IF(N199="základní",J201,0)</f>
        <v>0</v>
      </c>
      <c r="BF199" s="175">
        <f>IF(N199="snížená",J201,0)</f>
        <v>0</v>
      </c>
      <c r="BG199" s="175">
        <f>IF(N199="zákl. přenesená",J201,0)</f>
        <v>0</v>
      </c>
      <c r="BH199" s="175">
        <f>IF(N199="sníž. přenesená",J201,0)</f>
        <v>0</v>
      </c>
      <c r="BI199" s="175">
        <f>IF(N199="nulová",J201,0)</f>
        <v>0</v>
      </c>
      <c r="BJ199" s="21" t="s">
        <v>75</v>
      </c>
      <c r="BK199" s="175">
        <f>ROUND(I201*H201,2)</f>
        <v>0</v>
      </c>
      <c r="BL199" s="21" t="s">
        <v>185</v>
      </c>
      <c r="BM199" s="21" t="s">
        <v>461</v>
      </c>
    </row>
    <row r="200" spans="2:65" s="1" customFormat="1" ht="33.75" customHeight="1">
      <c r="B200" s="35"/>
      <c r="C200" s="150"/>
      <c r="D200" s="162" t="s">
        <v>68</v>
      </c>
      <c r="E200" s="163" t="s">
        <v>456</v>
      </c>
      <c r="F200" s="163" t="s">
        <v>457</v>
      </c>
      <c r="G200" s="150"/>
      <c r="H200" s="150"/>
      <c r="I200" s="150"/>
      <c r="J200" s="164">
        <f>SUM(J201:J208)</f>
        <v>0</v>
      </c>
      <c r="K200" s="150"/>
      <c r="L200" s="182"/>
      <c r="M200" s="183" t="s">
        <v>18</v>
      </c>
      <c r="N200" s="184" t="s">
        <v>40</v>
      </c>
      <c r="O200" s="173">
        <v>0</v>
      </c>
      <c r="P200" s="173" t="e">
        <f>O200*#REF!</f>
        <v>#REF!</v>
      </c>
      <c r="Q200" s="173">
        <v>8.9999999999999998E-4</v>
      </c>
      <c r="R200" s="173" t="e">
        <f>Q200*#REF!</f>
        <v>#REF!</v>
      </c>
      <c r="S200" s="173">
        <v>0</v>
      </c>
      <c r="T200" s="174" t="e">
        <f>S200*#REF!</f>
        <v>#REF!</v>
      </c>
      <c r="AR200" s="21" t="s">
        <v>222</v>
      </c>
      <c r="AT200" s="21" t="s">
        <v>166</v>
      </c>
      <c r="AU200" s="21" t="s">
        <v>77</v>
      </c>
      <c r="AY200" s="21" t="s">
        <v>138</v>
      </c>
      <c r="BE200" s="175" t="e">
        <f>IF(N200="základní",#REF!,0)</f>
        <v>#REF!</v>
      </c>
      <c r="BF200" s="175">
        <f>IF(N200="snížená",#REF!,0)</f>
        <v>0</v>
      </c>
      <c r="BG200" s="175">
        <f>IF(N200="zákl. přenesená",#REF!,0)</f>
        <v>0</v>
      </c>
      <c r="BH200" s="175">
        <f>IF(N200="sníž. přenesená",#REF!,0)</f>
        <v>0</v>
      </c>
      <c r="BI200" s="175">
        <f>IF(N200="nulová",#REF!,0)</f>
        <v>0</v>
      </c>
      <c r="BJ200" s="21" t="s">
        <v>75</v>
      </c>
      <c r="BK200" s="175" t="e">
        <f>ROUND(#REF!*#REF!,2)</f>
        <v>#REF!</v>
      </c>
      <c r="BL200" s="21" t="s">
        <v>185</v>
      </c>
      <c r="BM200" s="21" t="s">
        <v>462</v>
      </c>
    </row>
    <row r="201" spans="2:65" s="1" customFormat="1" ht="22.5" customHeight="1">
      <c r="B201" s="35"/>
      <c r="C201" s="165" t="s">
        <v>458</v>
      </c>
      <c r="D201" s="165" t="s">
        <v>140</v>
      </c>
      <c r="E201" s="166" t="s">
        <v>459</v>
      </c>
      <c r="F201" s="167" t="s">
        <v>460</v>
      </c>
      <c r="G201" s="168" t="s">
        <v>184</v>
      </c>
      <c r="H201" s="169">
        <v>6.8849999999999998</v>
      </c>
      <c r="I201" s="170">
        <v>0</v>
      </c>
      <c r="J201" s="170">
        <f>ROUND(I201*H201,2)</f>
        <v>0</v>
      </c>
      <c r="K201" s="167" t="s">
        <v>144</v>
      </c>
      <c r="L201" s="182"/>
      <c r="M201" s="183" t="s">
        <v>18</v>
      </c>
      <c r="N201" s="184" t="s">
        <v>40</v>
      </c>
      <c r="O201" s="173">
        <v>0</v>
      </c>
      <c r="P201" s="173" t="e">
        <f>O201*#REF!</f>
        <v>#REF!</v>
      </c>
      <c r="Q201" s="173">
        <v>2.5000000000000001E-3</v>
      </c>
      <c r="R201" s="173" t="e">
        <f>Q201*#REF!</f>
        <v>#REF!</v>
      </c>
      <c r="S201" s="173">
        <v>0</v>
      </c>
      <c r="T201" s="174" t="e">
        <f>S201*#REF!</f>
        <v>#REF!</v>
      </c>
      <c r="AR201" s="21" t="s">
        <v>222</v>
      </c>
      <c r="AT201" s="21" t="s">
        <v>166</v>
      </c>
      <c r="AU201" s="21" t="s">
        <v>77</v>
      </c>
      <c r="AY201" s="21" t="s">
        <v>138</v>
      </c>
      <c r="BE201" s="175" t="e">
        <f>IF(N201="základní",#REF!,0)</f>
        <v>#REF!</v>
      </c>
      <c r="BF201" s="175">
        <f>IF(N201="snížená",#REF!,0)</f>
        <v>0</v>
      </c>
      <c r="BG201" s="175">
        <f>IF(N201="zákl. přenesená",#REF!,0)</f>
        <v>0</v>
      </c>
      <c r="BH201" s="175">
        <f>IF(N201="sníž. přenesená",#REF!,0)</f>
        <v>0</v>
      </c>
      <c r="BI201" s="175">
        <f>IF(N201="nulová",#REF!,0)</f>
        <v>0</v>
      </c>
      <c r="BJ201" s="21" t="s">
        <v>75</v>
      </c>
      <c r="BK201" s="175" t="e">
        <f>ROUND(#REF!*#REF!,2)</f>
        <v>#REF!</v>
      </c>
      <c r="BL201" s="21" t="s">
        <v>185</v>
      </c>
      <c r="BM201" s="21" t="s">
        <v>463</v>
      </c>
    </row>
    <row r="202" spans="2:65" s="1" customFormat="1" ht="22.5" customHeight="1">
      <c r="B202" s="35"/>
      <c r="C202" s="297" t="s">
        <v>464</v>
      </c>
      <c r="D202" s="297" t="s">
        <v>166</v>
      </c>
      <c r="E202" s="298" t="s">
        <v>465</v>
      </c>
      <c r="F202" s="299" t="s">
        <v>466</v>
      </c>
      <c r="G202" s="300" t="s">
        <v>184</v>
      </c>
      <c r="H202" s="301">
        <v>50</v>
      </c>
      <c r="I202" s="170">
        <v>0</v>
      </c>
      <c r="J202" s="302">
        <f>ROUND(I202*H202,2)</f>
        <v>0</v>
      </c>
      <c r="K202" s="299" t="s">
        <v>144</v>
      </c>
      <c r="L202" s="182"/>
      <c r="M202" s="183" t="s">
        <v>18</v>
      </c>
      <c r="N202" s="184" t="s">
        <v>40</v>
      </c>
      <c r="O202" s="173">
        <v>0</v>
      </c>
      <c r="P202" s="173" t="e">
        <f>O202*#REF!</f>
        <v>#REF!</v>
      </c>
      <c r="Q202" s="173">
        <v>3.0000000000000001E-3</v>
      </c>
      <c r="R202" s="173" t="e">
        <f>Q202*#REF!</f>
        <v>#REF!</v>
      </c>
      <c r="S202" s="173">
        <v>0</v>
      </c>
      <c r="T202" s="174" t="e">
        <f>S202*#REF!</f>
        <v>#REF!</v>
      </c>
      <c r="AR202" s="21" t="s">
        <v>222</v>
      </c>
      <c r="AT202" s="21" t="s">
        <v>166</v>
      </c>
      <c r="AU202" s="21" t="s">
        <v>77</v>
      </c>
      <c r="AY202" s="21" t="s">
        <v>138</v>
      </c>
      <c r="BE202" s="175" t="e">
        <f>IF(N202="základní",#REF!,0)</f>
        <v>#REF!</v>
      </c>
      <c r="BF202" s="175">
        <f>IF(N202="snížená",#REF!,0)</f>
        <v>0</v>
      </c>
      <c r="BG202" s="175">
        <f>IF(N202="zákl. přenesená",#REF!,0)</f>
        <v>0</v>
      </c>
      <c r="BH202" s="175">
        <f>IF(N202="sníž. přenesená",#REF!,0)</f>
        <v>0</v>
      </c>
      <c r="BI202" s="175">
        <f>IF(N202="nulová",#REF!,0)</f>
        <v>0</v>
      </c>
      <c r="BJ202" s="21" t="s">
        <v>75</v>
      </c>
      <c r="BK202" s="175" t="e">
        <f>ROUND(#REF!*#REF!,2)</f>
        <v>#REF!</v>
      </c>
      <c r="BL202" s="21" t="s">
        <v>185</v>
      </c>
      <c r="BM202" s="21" t="s">
        <v>467</v>
      </c>
    </row>
    <row r="203" spans="2:65" s="1" customFormat="1" ht="22.5" customHeight="1">
      <c r="B203" s="35"/>
      <c r="C203" s="297" t="s">
        <v>468</v>
      </c>
      <c r="D203" s="297" t="s">
        <v>166</v>
      </c>
      <c r="E203" s="298" t="s">
        <v>469</v>
      </c>
      <c r="F203" s="299" t="s">
        <v>470</v>
      </c>
      <c r="G203" s="300" t="s">
        <v>184</v>
      </c>
      <c r="H203" s="301">
        <v>13.648999999999999</v>
      </c>
      <c r="I203" s="170">
        <v>0</v>
      </c>
      <c r="J203" s="302">
        <f>ROUND(I203*H203,2)</f>
        <v>0</v>
      </c>
      <c r="K203" s="299" t="s">
        <v>144</v>
      </c>
      <c r="L203" s="182"/>
      <c r="M203" s="183" t="s">
        <v>18</v>
      </c>
      <c r="N203" s="184" t="s">
        <v>40</v>
      </c>
      <c r="O203" s="173">
        <v>0</v>
      </c>
      <c r="P203" s="173" t="e">
        <f>O203*#REF!</f>
        <v>#REF!</v>
      </c>
      <c r="Q203" s="173">
        <v>8.0000000000000002E-3</v>
      </c>
      <c r="R203" s="173" t="e">
        <f>Q203*#REF!</f>
        <v>#REF!</v>
      </c>
      <c r="S203" s="173">
        <v>0</v>
      </c>
      <c r="T203" s="174" t="e">
        <f>S203*#REF!</f>
        <v>#REF!</v>
      </c>
      <c r="AR203" s="21" t="s">
        <v>222</v>
      </c>
      <c r="AT203" s="21" t="s">
        <v>166</v>
      </c>
      <c r="AU203" s="21" t="s">
        <v>77</v>
      </c>
      <c r="AY203" s="21" t="s">
        <v>138</v>
      </c>
      <c r="BE203" s="175" t="e">
        <f>IF(N203="základní",#REF!,0)</f>
        <v>#REF!</v>
      </c>
      <c r="BF203" s="175">
        <f>IF(N203="snížená",#REF!,0)</f>
        <v>0</v>
      </c>
      <c r="BG203" s="175">
        <f>IF(N203="zákl. přenesená",#REF!,0)</f>
        <v>0</v>
      </c>
      <c r="BH203" s="175">
        <f>IF(N203="sníž. přenesená",#REF!,0)</f>
        <v>0</v>
      </c>
      <c r="BI203" s="175">
        <f>IF(N203="nulová",#REF!,0)</f>
        <v>0</v>
      </c>
      <c r="BJ203" s="21" t="s">
        <v>75</v>
      </c>
      <c r="BK203" s="175" t="e">
        <f>ROUND(#REF!*#REF!,2)</f>
        <v>#REF!</v>
      </c>
      <c r="BL203" s="21" t="s">
        <v>185</v>
      </c>
      <c r="BM203" s="21" t="s">
        <v>471</v>
      </c>
    </row>
    <row r="204" spans="2:65" s="1" customFormat="1" ht="22.5" customHeight="1">
      <c r="B204" s="35"/>
      <c r="C204" s="165" t="s">
        <v>472</v>
      </c>
      <c r="D204" s="165" t="s">
        <v>140</v>
      </c>
      <c r="E204" s="166" t="s">
        <v>473</v>
      </c>
      <c r="F204" s="167" t="s">
        <v>474</v>
      </c>
      <c r="G204" s="168" t="s">
        <v>184</v>
      </c>
      <c r="H204" s="169">
        <v>50</v>
      </c>
      <c r="I204" s="170">
        <v>0</v>
      </c>
      <c r="J204" s="170">
        <f t="shared" ref="J204:J208" si="46">ROUND(I204*H204,2)</f>
        <v>0</v>
      </c>
      <c r="K204" s="167" t="s">
        <v>144</v>
      </c>
      <c r="L204" s="55"/>
      <c r="M204" s="171" t="s">
        <v>18</v>
      </c>
      <c r="N204" s="172" t="s">
        <v>40</v>
      </c>
      <c r="O204" s="173">
        <v>0.14000000000000001</v>
      </c>
      <c r="P204" s="173">
        <f>O204*H206</f>
        <v>0.94108000000000014</v>
      </c>
      <c r="Q204" s="173">
        <v>0</v>
      </c>
      <c r="R204" s="173">
        <f>Q204*H206</f>
        <v>0</v>
      </c>
      <c r="S204" s="173">
        <v>0</v>
      </c>
      <c r="T204" s="174">
        <f>S204*H206</f>
        <v>0</v>
      </c>
      <c r="AR204" s="21" t="s">
        <v>185</v>
      </c>
      <c r="AT204" s="21" t="s">
        <v>140</v>
      </c>
      <c r="AU204" s="21" t="s">
        <v>77</v>
      </c>
      <c r="AY204" s="21" t="s">
        <v>138</v>
      </c>
      <c r="BE204" s="175">
        <f>IF(N204="základní",J206,0)</f>
        <v>0</v>
      </c>
      <c r="BF204" s="175">
        <f>IF(N204="snížená",J206,0)</f>
        <v>0</v>
      </c>
      <c r="BG204" s="175">
        <f>IF(N204="zákl. přenesená",J206,0)</f>
        <v>0</v>
      </c>
      <c r="BH204" s="175">
        <f>IF(N204="sníž. přenesená",J206,0)</f>
        <v>0</v>
      </c>
      <c r="BI204" s="175">
        <f>IF(N204="nulová",J206,0)</f>
        <v>0</v>
      </c>
      <c r="BJ204" s="21" t="s">
        <v>75</v>
      </c>
      <c r="BK204" s="175">
        <f t="shared" ref="BK204" si="47">ROUND(I206*H206,2)</f>
        <v>0</v>
      </c>
      <c r="BL204" s="21" t="s">
        <v>185</v>
      </c>
      <c r="BM204" s="21" t="s">
        <v>480</v>
      </c>
    </row>
    <row r="205" spans="2:65" s="1" customFormat="1" ht="22.5" customHeight="1">
      <c r="B205" s="35"/>
      <c r="C205" s="297" t="s">
        <v>475</v>
      </c>
      <c r="D205" s="297" t="s">
        <v>166</v>
      </c>
      <c r="E205" s="298" t="s">
        <v>476</v>
      </c>
      <c r="F205" s="299" t="s">
        <v>477</v>
      </c>
      <c r="G205" s="300" t="s">
        <v>184</v>
      </c>
      <c r="H205" s="301">
        <v>20.100000000000001</v>
      </c>
      <c r="I205" s="170">
        <v>0</v>
      </c>
      <c r="J205" s="302">
        <f t="shared" si="46"/>
        <v>0</v>
      </c>
      <c r="K205" s="299" t="s">
        <v>18</v>
      </c>
      <c r="L205" s="55"/>
      <c r="M205" s="171" t="s">
        <v>18</v>
      </c>
      <c r="N205" s="172" t="s">
        <v>40</v>
      </c>
      <c r="O205" s="173">
        <v>0.17100000000000001</v>
      </c>
      <c r="P205" s="173" t="e">
        <f>O205*#REF!</f>
        <v>#REF!</v>
      </c>
      <c r="Q205" s="173">
        <v>2.9999999999999997E-4</v>
      </c>
      <c r="R205" s="173" t="e">
        <f>Q205*#REF!</f>
        <v>#REF!</v>
      </c>
      <c r="S205" s="173">
        <v>0</v>
      </c>
      <c r="T205" s="174" t="e">
        <f>S205*#REF!</f>
        <v>#REF!</v>
      </c>
      <c r="AR205" s="21" t="s">
        <v>185</v>
      </c>
      <c r="AT205" s="21" t="s">
        <v>140</v>
      </c>
      <c r="AU205" s="21" t="s">
        <v>77</v>
      </c>
      <c r="AY205" s="21" t="s">
        <v>138</v>
      </c>
      <c r="BE205" s="175" t="e">
        <f>IF(N205="základní",#REF!,0)</f>
        <v>#REF!</v>
      </c>
      <c r="BF205" s="175">
        <f>IF(N205="snížená",#REF!,0)</f>
        <v>0</v>
      </c>
      <c r="BG205" s="175">
        <f>IF(N205="zákl. přenesená",#REF!,0)</f>
        <v>0</v>
      </c>
      <c r="BH205" s="175">
        <f>IF(N205="sníž. přenesená",#REF!,0)</f>
        <v>0</v>
      </c>
      <c r="BI205" s="175">
        <f>IF(N205="nulová",#REF!,0)</f>
        <v>0</v>
      </c>
      <c r="BJ205" s="21" t="s">
        <v>75</v>
      </c>
      <c r="BK205" s="175" t="e">
        <f>ROUND(#REF!*#REF!,2)</f>
        <v>#REF!</v>
      </c>
      <c r="BL205" s="21" t="s">
        <v>185</v>
      </c>
      <c r="BM205" s="21" t="s">
        <v>481</v>
      </c>
    </row>
    <row r="206" spans="2:65" s="1" customFormat="1" ht="22.5" customHeight="1">
      <c r="B206" s="35"/>
      <c r="C206" s="165" t="s">
        <v>478</v>
      </c>
      <c r="D206" s="165" t="s">
        <v>140</v>
      </c>
      <c r="E206" s="166" t="s">
        <v>479</v>
      </c>
      <c r="F206" s="167" t="s">
        <v>967</v>
      </c>
      <c r="G206" s="168" t="s">
        <v>184</v>
      </c>
      <c r="H206" s="169">
        <v>6.7220000000000004</v>
      </c>
      <c r="I206" s="170">
        <v>0</v>
      </c>
      <c r="J206" s="170">
        <f t="shared" si="46"/>
        <v>0</v>
      </c>
      <c r="K206" s="167" t="s">
        <v>144</v>
      </c>
      <c r="L206" s="182"/>
      <c r="M206" s="183" t="s">
        <v>18</v>
      </c>
      <c r="N206" s="184" t="s">
        <v>40</v>
      </c>
      <c r="O206" s="173">
        <v>0</v>
      </c>
      <c r="P206" s="173" t="e">
        <f>O206*#REF!</f>
        <v>#REF!</v>
      </c>
      <c r="Q206" s="173">
        <v>8.9999999999999993E-3</v>
      </c>
      <c r="R206" s="173" t="e">
        <f>Q206*#REF!</f>
        <v>#REF!</v>
      </c>
      <c r="S206" s="173">
        <v>0</v>
      </c>
      <c r="T206" s="174" t="e">
        <f>S206*#REF!</f>
        <v>#REF!</v>
      </c>
      <c r="AR206" s="21" t="s">
        <v>222</v>
      </c>
      <c r="AT206" s="21" t="s">
        <v>166</v>
      </c>
      <c r="AU206" s="21" t="s">
        <v>77</v>
      </c>
      <c r="AY206" s="21" t="s">
        <v>138</v>
      </c>
      <c r="BE206" s="175" t="e">
        <f>IF(N206="základní",#REF!,0)</f>
        <v>#REF!</v>
      </c>
      <c r="BF206" s="175">
        <f>IF(N206="snížená",#REF!,0)</f>
        <v>0</v>
      </c>
      <c r="BG206" s="175">
        <f>IF(N206="zákl. přenesená",#REF!,0)</f>
        <v>0</v>
      </c>
      <c r="BH206" s="175">
        <f>IF(N206="sníž. přenesená",#REF!,0)</f>
        <v>0</v>
      </c>
      <c r="BI206" s="175">
        <f>IF(N206="nulová",#REF!,0)</f>
        <v>0</v>
      </c>
      <c r="BJ206" s="21" t="s">
        <v>75</v>
      </c>
      <c r="BK206" s="175" t="e">
        <f>ROUND(#REF!*#REF!,2)</f>
        <v>#REF!</v>
      </c>
      <c r="BL206" s="21" t="s">
        <v>185</v>
      </c>
      <c r="BM206" s="21" t="s">
        <v>482</v>
      </c>
    </row>
    <row r="207" spans="2:65" s="10" customFormat="1" ht="29.85" customHeight="1">
      <c r="B207" s="149"/>
      <c r="C207" s="165" t="s">
        <v>483</v>
      </c>
      <c r="D207" s="165" t="s">
        <v>140</v>
      </c>
      <c r="E207" s="166" t="s">
        <v>484</v>
      </c>
      <c r="F207" s="167" t="s">
        <v>485</v>
      </c>
      <c r="G207" s="168" t="s">
        <v>184</v>
      </c>
      <c r="H207" s="169">
        <v>56.884999999999998</v>
      </c>
      <c r="I207" s="170">
        <v>0</v>
      </c>
      <c r="J207" s="170">
        <f t="shared" si="46"/>
        <v>0</v>
      </c>
      <c r="K207" s="167" t="s">
        <v>144</v>
      </c>
      <c r="L207" s="154"/>
      <c r="M207" s="155"/>
      <c r="N207" s="156"/>
      <c r="O207" s="156"/>
      <c r="P207" s="157" t="e">
        <f>SUM(P208:P210)</f>
        <v>#REF!</v>
      </c>
      <c r="Q207" s="156"/>
      <c r="R207" s="157" t="e">
        <f>SUM(R208:R210)</f>
        <v>#REF!</v>
      </c>
      <c r="S207" s="156"/>
      <c r="T207" s="158" t="e">
        <f>SUM(T208:T210)</f>
        <v>#REF!</v>
      </c>
      <c r="AR207" s="159" t="s">
        <v>77</v>
      </c>
      <c r="AT207" s="160" t="s">
        <v>68</v>
      </c>
      <c r="AU207" s="160" t="s">
        <v>75</v>
      </c>
      <c r="AY207" s="159" t="s">
        <v>138</v>
      </c>
      <c r="BK207" s="161" t="e">
        <f>SUM(BK208:BK210)</f>
        <v>#REF!</v>
      </c>
    </row>
    <row r="208" spans="2:65" s="1" customFormat="1" ht="22.5" customHeight="1">
      <c r="B208" s="35"/>
      <c r="C208" s="165" t="s">
        <v>486</v>
      </c>
      <c r="D208" s="165" t="s">
        <v>140</v>
      </c>
      <c r="E208" s="166" t="s">
        <v>487</v>
      </c>
      <c r="F208" s="167" t="s">
        <v>488</v>
      </c>
      <c r="G208" s="168" t="s">
        <v>163</v>
      </c>
      <c r="H208" s="169">
        <v>1.25</v>
      </c>
      <c r="I208" s="170">
        <v>0</v>
      </c>
      <c r="J208" s="170">
        <f t="shared" si="46"/>
        <v>0</v>
      </c>
      <c r="K208" s="167" t="s">
        <v>144</v>
      </c>
      <c r="L208" s="55"/>
      <c r="M208" s="171" t="s">
        <v>18</v>
      </c>
      <c r="N208" s="172" t="s">
        <v>40</v>
      </c>
      <c r="O208" s="173">
        <v>0.52</v>
      </c>
      <c r="P208" s="173">
        <f>O208*H210</f>
        <v>0.52</v>
      </c>
      <c r="Q208" s="173">
        <v>3.9260000000000003E-2</v>
      </c>
      <c r="R208" s="173">
        <f>Q208*H210</f>
        <v>3.9260000000000003E-2</v>
      </c>
      <c r="S208" s="173">
        <v>0</v>
      </c>
      <c r="T208" s="174">
        <f>S208*H210</f>
        <v>0</v>
      </c>
      <c r="AR208" s="21" t="s">
        <v>185</v>
      </c>
      <c r="AT208" s="21" t="s">
        <v>140</v>
      </c>
      <c r="AU208" s="21" t="s">
        <v>77</v>
      </c>
      <c r="AY208" s="21" t="s">
        <v>138</v>
      </c>
      <c r="BE208" s="175">
        <f>IF(N208="základní",J210,0)</f>
        <v>0</v>
      </c>
      <c r="BF208" s="175">
        <f>IF(N208="snížená",J210,0)</f>
        <v>0</v>
      </c>
      <c r="BG208" s="175">
        <f>IF(N208="zákl. přenesená",J210,0)</f>
        <v>0</v>
      </c>
      <c r="BH208" s="175">
        <f>IF(N208="sníž. přenesená",J210,0)</f>
        <v>0</v>
      </c>
      <c r="BI208" s="175">
        <f>IF(N208="nulová",J210,0)</f>
        <v>0</v>
      </c>
      <c r="BJ208" s="21" t="s">
        <v>75</v>
      </c>
      <c r="BK208" s="175">
        <f>ROUND(I210*H210,2)</f>
        <v>0</v>
      </c>
      <c r="BL208" s="21" t="s">
        <v>185</v>
      </c>
      <c r="BM208" s="21" t="s">
        <v>493</v>
      </c>
    </row>
    <row r="209" spans="2:65" s="1" customFormat="1" ht="39.75" customHeight="1">
      <c r="B209" s="35"/>
      <c r="C209" s="150"/>
      <c r="D209" s="162" t="s">
        <v>68</v>
      </c>
      <c r="E209" s="163" t="s">
        <v>489</v>
      </c>
      <c r="F209" s="305" t="s">
        <v>988</v>
      </c>
      <c r="G209" s="150"/>
      <c r="H209" s="150"/>
      <c r="I209" s="150"/>
      <c r="J209" s="164">
        <f>SUM(J210)</f>
        <v>0</v>
      </c>
      <c r="K209" s="150"/>
      <c r="L209" s="55"/>
      <c r="M209" s="171" t="s">
        <v>18</v>
      </c>
      <c r="N209" s="172" t="s">
        <v>40</v>
      </c>
      <c r="O209" s="173">
        <v>0.55900000000000005</v>
      </c>
      <c r="P209" s="173" t="e">
        <f>O209*#REF!</f>
        <v>#REF!</v>
      </c>
      <c r="Q209" s="173">
        <v>1.4300000000000001E-3</v>
      </c>
      <c r="R209" s="173" t="e">
        <f>Q209*#REF!</f>
        <v>#REF!</v>
      </c>
      <c r="S209" s="173">
        <v>0</v>
      </c>
      <c r="T209" s="174" t="e">
        <f>S209*#REF!</f>
        <v>#REF!</v>
      </c>
      <c r="AR209" s="21" t="s">
        <v>185</v>
      </c>
      <c r="AT209" s="21" t="s">
        <v>140</v>
      </c>
      <c r="AU209" s="21" t="s">
        <v>77</v>
      </c>
      <c r="AY209" s="21" t="s">
        <v>138</v>
      </c>
      <c r="BE209" s="175" t="e">
        <f>IF(N209="základní",#REF!,0)</f>
        <v>#REF!</v>
      </c>
      <c r="BF209" s="175">
        <f>IF(N209="snížená",#REF!,0)</f>
        <v>0</v>
      </c>
      <c r="BG209" s="175">
        <f>IF(N209="zákl. přenesená",#REF!,0)</f>
        <v>0</v>
      </c>
      <c r="BH209" s="175">
        <f>IF(N209="sníž. přenesená",#REF!,0)</f>
        <v>0</v>
      </c>
      <c r="BI209" s="175">
        <f>IF(N209="nulová",#REF!,0)</f>
        <v>0</v>
      </c>
      <c r="BJ209" s="21" t="s">
        <v>75</v>
      </c>
      <c r="BK209" s="175" t="e">
        <f>ROUND(#REF!*#REF!,2)</f>
        <v>#REF!</v>
      </c>
      <c r="BL209" s="21" t="s">
        <v>185</v>
      </c>
      <c r="BM209" s="21" t="s">
        <v>494</v>
      </c>
    </row>
    <row r="210" spans="2:65" s="1" customFormat="1" ht="27" customHeight="1">
      <c r="B210" s="35"/>
      <c r="C210" s="165" t="s">
        <v>490</v>
      </c>
      <c r="D210" s="165" t="s">
        <v>140</v>
      </c>
      <c r="E210" s="166" t="s">
        <v>491</v>
      </c>
      <c r="F210" s="167" t="s">
        <v>994</v>
      </c>
      <c r="G210" s="168" t="s">
        <v>492</v>
      </c>
      <c r="H210" s="169">
        <v>1</v>
      </c>
      <c r="I210" s="170">
        <v>0</v>
      </c>
      <c r="J210" s="170">
        <f>ROUND(I210*H210,2)</f>
        <v>0</v>
      </c>
      <c r="K210" s="296" t="s">
        <v>18</v>
      </c>
      <c r="L210" s="55"/>
      <c r="M210" s="171" t="s">
        <v>18</v>
      </c>
      <c r="N210" s="172" t="s">
        <v>40</v>
      </c>
      <c r="O210" s="173">
        <v>0.66700000000000004</v>
      </c>
      <c r="P210" s="173" t="e">
        <f>O210*#REF!</f>
        <v>#REF!</v>
      </c>
      <c r="Q210" s="173">
        <v>1.5E-3</v>
      </c>
      <c r="R210" s="173" t="e">
        <f>Q210*#REF!</f>
        <v>#REF!</v>
      </c>
      <c r="S210" s="173">
        <v>0</v>
      </c>
      <c r="T210" s="174" t="e">
        <f>S210*#REF!</f>
        <v>#REF!</v>
      </c>
      <c r="AR210" s="21" t="s">
        <v>185</v>
      </c>
      <c r="AT210" s="21" t="s">
        <v>140</v>
      </c>
      <c r="AU210" s="21" t="s">
        <v>77</v>
      </c>
      <c r="AY210" s="21" t="s">
        <v>138</v>
      </c>
      <c r="BE210" s="175" t="e">
        <f>IF(N210="základní",#REF!,0)</f>
        <v>#REF!</v>
      </c>
      <c r="BF210" s="175">
        <f>IF(N210="snížená",#REF!,0)</f>
        <v>0</v>
      </c>
      <c r="BG210" s="175">
        <f>IF(N210="zákl. přenesená",#REF!,0)</f>
        <v>0</v>
      </c>
      <c r="BH210" s="175">
        <f>IF(N210="sníž. přenesená",#REF!,0)</f>
        <v>0</v>
      </c>
      <c r="BI210" s="175">
        <f>IF(N210="nulová",#REF!,0)</f>
        <v>0</v>
      </c>
      <c r="BJ210" s="21" t="s">
        <v>75</v>
      </c>
      <c r="BK210" s="175" t="e">
        <f>ROUND(#REF!*#REF!,2)</f>
        <v>#REF!</v>
      </c>
      <c r="BL210" s="21" t="s">
        <v>185</v>
      </c>
      <c r="BM210" s="21" t="s">
        <v>495</v>
      </c>
    </row>
    <row r="211" spans="2:65" s="10" customFormat="1" ht="39.75" customHeight="1">
      <c r="B211" s="149"/>
      <c r="C211" s="307"/>
      <c r="D211" s="308" t="s">
        <v>68</v>
      </c>
      <c r="E211" s="309" t="s">
        <v>496</v>
      </c>
      <c r="F211" s="309" t="s">
        <v>497</v>
      </c>
      <c r="G211" s="307"/>
      <c r="H211" s="307"/>
      <c r="I211" s="170">
        <v>0</v>
      </c>
      <c r="J211" s="310">
        <f>SUM(J212)</f>
        <v>0</v>
      </c>
      <c r="K211" s="150"/>
      <c r="L211" s="154"/>
      <c r="M211" s="155"/>
      <c r="N211" s="156"/>
      <c r="O211" s="156"/>
      <c r="P211" s="157">
        <f>SUM(P212:P213)</f>
        <v>0.20599999999999999</v>
      </c>
      <c r="Q211" s="156"/>
      <c r="R211" s="157">
        <f>SUM(R212:R213)</f>
        <v>0</v>
      </c>
      <c r="S211" s="156"/>
      <c r="T211" s="158">
        <f>SUM(T212:T213)</f>
        <v>0</v>
      </c>
      <c r="AR211" s="159" t="s">
        <v>77</v>
      </c>
      <c r="AT211" s="160" t="s">
        <v>68</v>
      </c>
      <c r="AU211" s="160" t="s">
        <v>75</v>
      </c>
      <c r="AY211" s="159" t="s">
        <v>138</v>
      </c>
      <c r="BK211" s="161">
        <f>SUM(BK212:BK213)</f>
        <v>0</v>
      </c>
    </row>
    <row r="212" spans="2:65" s="1" customFormat="1" ht="31.5" customHeight="1">
      <c r="B212" s="35"/>
      <c r="C212" s="165" t="s">
        <v>498</v>
      </c>
      <c r="D212" s="165" t="s">
        <v>140</v>
      </c>
      <c r="E212" s="166" t="s">
        <v>499</v>
      </c>
      <c r="F212" s="167" t="s">
        <v>995</v>
      </c>
      <c r="G212" s="168" t="s">
        <v>500</v>
      </c>
      <c r="H212" s="169">
        <v>1</v>
      </c>
      <c r="I212" s="170">
        <v>0</v>
      </c>
      <c r="J212" s="170">
        <f>ROUND(I212*H212,2)</f>
        <v>0</v>
      </c>
      <c r="K212" s="167" t="s">
        <v>18</v>
      </c>
      <c r="L212" s="55"/>
      <c r="M212" s="171" t="s">
        <v>18</v>
      </c>
      <c r="N212" s="172" t="s">
        <v>40</v>
      </c>
      <c r="O212" s="173">
        <v>0.10299999999999999</v>
      </c>
      <c r="P212" s="173">
        <f>O212*H214</f>
        <v>0.10299999999999999</v>
      </c>
      <c r="Q212" s="173">
        <v>0</v>
      </c>
      <c r="R212" s="173">
        <f>Q212*H214</f>
        <v>0</v>
      </c>
      <c r="S212" s="173">
        <v>0</v>
      </c>
      <c r="T212" s="174">
        <f>S212*H214</f>
        <v>0</v>
      </c>
      <c r="AR212" s="21" t="s">
        <v>185</v>
      </c>
      <c r="AT212" s="21" t="s">
        <v>140</v>
      </c>
      <c r="AU212" s="21" t="s">
        <v>77</v>
      </c>
      <c r="AY212" s="21" t="s">
        <v>138</v>
      </c>
      <c r="BE212" s="175">
        <f>IF(N212="základní",J214,0)</f>
        <v>0</v>
      </c>
      <c r="BF212" s="175">
        <f>IF(N212="snížená",J214,0)</f>
        <v>0</v>
      </c>
      <c r="BG212" s="175">
        <f>IF(N212="zákl. přenesená",J214,0)</f>
        <v>0</v>
      </c>
      <c r="BH212" s="175">
        <f>IF(N212="sníž. přenesená",J214,0)</f>
        <v>0</v>
      </c>
      <c r="BI212" s="175">
        <f>IF(N212="nulová",J214,0)</f>
        <v>0</v>
      </c>
      <c r="BJ212" s="21" t="s">
        <v>75</v>
      </c>
      <c r="BK212" s="175">
        <f>ROUND(I214*H214,2)</f>
        <v>0</v>
      </c>
      <c r="BL212" s="21" t="s">
        <v>185</v>
      </c>
      <c r="BM212" s="21" t="s">
        <v>505</v>
      </c>
    </row>
    <row r="213" spans="2:65" s="1" customFormat="1" ht="34.5" customHeight="1">
      <c r="B213" s="35"/>
      <c r="C213" s="307"/>
      <c r="D213" s="308" t="s">
        <v>68</v>
      </c>
      <c r="E213" s="309" t="s">
        <v>501</v>
      </c>
      <c r="F213" s="309" t="s">
        <v>502</v>
      </c>
      <c r="G213" s="307"/>
      <c r="H213" s="307"/>
      <c r="I213" s="307"/>
      <c r="J213" s="310">
        <f>SUM(J214:J215)</f>
        <v>0</v>
      </c>
      <c r="K213" s="150"/>
      <c r="L213" s="55"/>
      <c r="M213" s="171" t="s">
        <v>18</v>
      </c>
      <c r="N213" s="172" t="s">
        <v>40</v>
      </c>
      <c r="O213" s="173">
        <v>0.10299999999999999</v>
      </c>
      <c r="P213" s="173">
        <f>O213*H215</f>
        <v>0.10299999999999999</v>
      </c>
      <c r="Q213" s="173">
        <v>0</v>
      </c>
      <c r="R213" s="173">
        <f>Q213*H215</f>
        <v>0</v>
      </c>
      <c r="S213" s="173">
        <v>0</v>
      </c>
      <c r="T213" s="174">
        <f>S213*H215</f>
        <v>0</v>
      </c>
      <c r="AR213" s="21" t="s">
        <v>185</v>
      </c>
      <c r="AT213" s="21" t="s">
        <v>140</v>
      </c>
      <c r="AU213" s="21" t="s">
        <v>77</v>
      </c>
      <c r="AY213" s="21" t="s">
        <v>138</v>
      </c>
      <c r="BE213" s="175">
        <f>IF(N213="základní",J215,0)</f>
        <v>0</v>
      </c>
      <c r="BF213" s="175">
        <f>IF(N213="snížená",J215,0)</f>
        <v>0</v>
      </c>
      <c r="BG213" s="175">
        <f>IF(N213="zákl. přenesená",J215,0)</f>
        <v>0</v>
      </c>
      <c r="BH213" s="175">
        <f>IF(N213="sníž. přenesená",J215,0)</f>
        <v>0</v>
      </c>
      <c r="BI213" s="175">
        <f>IF(N213="nulová",J215,0)</f>
        <v>0</v>
      </c>
      <c r="BJ213" s="21" t="s">
        <v>75</v>
      </c>
      <c r="BK213" s="175">
        <f>ROUND(I215*H215,2)</f>
        <v>0</v>
      </c>
      <c r="BL213" s="21" t="s">
        <v>185</v>
      </c>
      <c r="BM213" s="21" t="s">
        <v>509</v>
      </c>
    </row>
    <row r="214" spans="2:65" s="10" customFormat="1" ht="41.25" customHeight="1">
      <c r="B214" s="149"/>
      <c r="C214" s="165" t="s">
        <v>503</v>
      </c>
      <c r="D214" s="165" t="s">
        <v>140</v>
      </c>
      <c r="E214" s="166" t="s">
        <v>504</v>
      </c>
      <c r="F214" s="167" t="s">
        <v>996</v>
      </c>
      <c r="G214" s="168" t="s">
        <v>492</v>
      </c>
      <c r="H214" s="169">
        <v>1</v>
      </c>
      <c r="I214" s="170">
        <v>0</v>
      </c>
      <c r="J214" s="170">
        <f>ROUND(I214*H214,2)</f>
        <v>0</v>
      </c>
      <c r="K214" s="167" t="s">
        <v>18</v>
      </c>
      <c r="L214" s="154"/>
      <c r="M214" s="155"/>
      <c r="N214" s="156"/>
      <c r="O214" s="156"/>
      <c r="P214" s="157">
        <f>P215</f>
        <v>4.9000000000000002E-2</v>
      </c>
      <c r="Q214" s="156"/>
      <c r="R214" s="157">
        <f>R215</f>
        <v>0</v>
      </c>
      <c r="S214" s="156"/>
      <c r="T214" s="158">
        <f>T215</f>
        <v>2.0000000000000002E-5</v>
      </c>
      <c r="AR214" s="159" t="s">
        <v>77</v>
      </c>
      <c r="AT214" s="160" t="s">
        <v>68</v>
      </c>
      <c r="AU214" s="160" t="s">
        <v>75</v>
      </c>
      <c r="AY214" s="159" t="s">
        <v>138</v>
      </c>
      <c r="BK214" s="161">
        <f>BK215</f>
        <v>0</v>
      </c>
    </row>
    <row r="215" spans="2:65" s="1" customFormat="1" ht="22.5" customHeight="1">
      <c r="B215" s="35"/>
      <c r="C215" s="165" t="s">
        <v>506</v>
      </c>
      <c r="D215" s="165" t="s">
        <v>140</v>
      </c>
      <c r="E215" s="166" t="s">
        <v>507</v>
      </c>
      <c r="F215" s="167" t="s">
        <v>508</v>
      </c>
      <c r="G215" s="168" t="s">
        <v>492</v>
      </c>
      <c r="H215" s="169">
        <v>1</v>
      </c>
      <c r="I215" s="170">
        <v>0</v>
      </c>
      <c r="J215" s="170">
        <f>ROUND(I215*H215,2)</f>
        <v>0</v>
      </c>
      <c r="K215" s="167" t="s">
        <v>18</v>
      </c>
      <c r="L215" s="55"/>
      <c r="M215" s="171" t="s">
        <v>18</v>
      </c>
      <c r="N215" s="172" t="s">
        <v>40</v>
      </c>
      <c r="O215" s="173">
        <v>4.9000000000000002E-2</v>
      </c>
      <c r="P215" s="173">
        <f>O215*H217</f>
        <v>4.9000000000000002E-2</v>
      </c>
      <c r="Q215" s="173">
        <v>0</v>
      </c>
      <c r="R215" s="173">
        <f>Q215*H217</f>
        <v>0</v>
      </c>
      <c r="S215" s="173">
        <v>2.0000000000000002E-5</v>
      </c>
      <c r="T215" s="174">
        <f>S215*H217</f>
        <v>2.0000000000000002E-5</v>
      </c>
      <c r="AR215" s="21" t="s">
        <v>185</v>
      </c>
      <c r="AT215" s="21" t="s">
        <v>140</v>
      </c>
      <c r="AU215" s="21" t="s">
        <v>77</v>
      </c>
      <c r="AY215" s="21" t="s">
        <v>138</v>
      </c>
      <c r="BE215" s="175">
        <f>IF(N215="základní",J217,0)</f>
        <v>0</v>
      </c>
      <c r="BF215" s="175">
        <f>IF(N215="snížená",J217,0)</f>
        <v>0</v>
      </c>
      <c r="BG215" s="175">
        <f>IF(N215="zákl. přenesená",J217,0)</f>
        <v>0</v>
      </c>
      <c r="BH215" s="175">
        <f>IF(N215="sníž. přenesená",J217,0)</f>
        <v>0</v>
      </c>
      <c r="BI215" s="175">
        <f>IF(N215="nulová",J217,0)</f>
        <v>0</v>
      </c>
      <c r="BJ215" s="21" t="s">
        <v>75</v>
      </c>
      <c r="BK215" s="175">
        <f>ROUND(I217*H217,2)</f>
        <v>0</v>
      </c>
      <c r="BL215" s="21" t="s">
        <v>185</v>
      </c>
      <c r="BM215" s="21" t="s">
        <v>514</v>
      </c>
    </row>
    <row r="216" spans="2:65" s="10" customFormat="1" ht="29.85" customHeight="1">
      <c r="B216" s="149"/>
      <c r="C216" s="307"/>
      <c r="D216" s="308" t="s">
        <v>68</v>
      </c>
      <c r="E216" s="309" t="s">
        <v>510</v>
      </c>
      <c r="F216" s="309" t="s">
        <v>511</v>
      </c>
      <c r="G216" s="307"/>
      <c r="H216" s="307"/>
      <c r="I216" s="170">
        <v>0</v>
      </c>
      <c r="J216" s="310">
        <f>SUM(J217)</f>
        <v>0</v>
      </c>
      <c r="K216" s="150"/>
      <c r="L216" s="154"/>
      <c r="M216" s="155"/>
      <c r="N216" s="156"/>
      <c r="O216" s="156"/>
      <c r="P216" s="157" t="e">
        <f>SUM(P217:P226)</f>
        <v>#REF!</v>
      </c>
      <c r="Q216" s="156"/>
      <c r="R216" s="157" t="e">
        <f>SUM(R217:R226)</f>
        <v>#REF!</v>
      </c>
      <c r="S216" s="156"/>
      <c r="T216" s="158" t="e">
        <f>SUM(T217:T226)</f>
        <v>#REF!</v>
      </c>
      <c r="AR216" s="159" t="s">
        <v>77</v>
      </c>
      <c r="AT216" s="160" t="s">
        <v>68</v>
      </c>
      <c r="AU216" s="160" t="s">
        <v>75</v>
      </c>
      <c r="AY216" s="159" t="s">
        <v>138</v>
      </c>
      <c r="BK216" s="161" t="e">
        <f>SUM(BK217:BK226)</f>
        <v>#REF!</v>
      </c>
    </row>
    <row r="217" spans="2:65" s="1" customFormat="1" ht="27.75" customHeight="1">
      <c r="B217" s="35"/>
      <c r="C217" s="165" t="s">
        <v>512</v>
      </c>
      <c r="D217" s="165" t="s">
        <v>140</v>
      </c>
      <c r="E217" s="166" t="s">
        <v>513</v>
      </c>
      <c r="F217" s="167" t="s">
        <v>997</v>
      </c>
      <c r="G217" s="168" t="s">
        <v>492</v>
      </c>
      <c r="H217" s="169">
        <v>1</v>
      </c>
      <c r="I217" s="170">
        <v>0</v>
      </c>
      <c r="J217" s="170">
        <f>ROUND(I217*H217,2)</f>
        <v>0</v>
      </c>
      <c r="K217" s="167" t="s">
        <v>18</v>
      </c>
      <c r="L217" s="55"/>
      <c r="M217" s="171" t="s">
        <v>18</v>
      </c>
      <c r="N217" s="172" t="s">
        <v>40</v>
      </c>
      <c r="O217" s="173">
        <v>0.39300000000000002</v>
      </c>
      <c r="P217" s="173">
        <f>O217*H219</f>
        <v>2.3580000000000001</v>
      </c>
      <c r="Q217" s="173">
        <v>2.6700000000000001E-3</v>
      </c>
      <c r="R217" s="173">
        <f>Q217*H219</f>
        <v>1.602E-2</v>
      </c>
      <c r="S217" s="173">
        <v>0</v>
      </c>
      <c r="T217" s="174">
        <f>S217*H219</f>
        <v>0</v>
      </c>
      <c r="AR217" s="21" t="s">
        <v>185</v>
      </c>
      <c r="AT217" s="21" t="s">
        <v>140</v>
      </c>
      <c r="AU217" s="21" t="s">
        <v>77</v>
      </c>
      <c r="AY217" s="21" t="s">
        <v>138</v>
      </c>
      <c r="BE217" s="175">
        <f>IF(N217="základní",J219,0)</f>
        <v>0</v>
      </c>
      <c r="BF217" s="175">
        <f>IF(N217="snížená",J219,0)</f>
        <v>0</v>
      </c>
      <c r="BG217" s="175">
        <f>IF(N217="zákl. přenesená",J219,0)</f>
        <v>0</v>
      </c>
      <c r="BH217" s="175">
        <f>IF(N217="sníž. přenesená",J219,0)</f>
        <v>0</v>
      </c>
      <c r="BI217" s="175">
        <f>IF(N217="nulová",J219,0)</f>
        <v>0</v>
      </c>
      <c r="BJ217" s="21" t="s">
        <v>75</v>
      </c>
      <c r="BK217" s="175">
        <f t="shared" ref="BK217:BK218" si="48">ROUND(I219*H219,2)</f>
        <v>0</v>
      </c>
      <c r="BL217" s="21" t="s">
        <v>185</v>
      </c>
      <c r="BM217" s="21" t="s">
        <v>520</v>
      </c>
    </row>
    <row r="218" spans="2:65" s="1" customFormat="1" ht="57.75" customHeight="1">
      <c r="B218" s="35"/>
      <c r="C218" s="150"/>
      <c r="D218" s="162" t="s">
        <v>68</v>
      </c>
      <c r="E218" s="163" t="s">
        <v>515</v>
      </c>
      <c r="F218" s="163" t="s">
        <v>516</v>
      </c>
      <c r="G218" s="150"/>
      <c r="H218" s="150"/>
      <c r="I218" s="170">
        <v>0</v>
      </c>
      <c r="J218" s="164">
        <f>SUM(J219:J227)</f>
        <v>0</v>
      </c>
      <c r="K218" s="150"/>
      <c r="L218" s="55"/>
      <c r="M218" s="171" t="s">
        <v>18</v>
      </c>
      <c r="N218" s="172" t="s">
        <v>40</v>
      </c>
      <c r="O218" s="173">
        <v>8.4000000000000005E-2</v>
      </c>
      <c r="P218" s="173">
        <f>O218*H220</f>
        <v>1.008</v>
      </c>
      <c r="Q218" s="173">
        <v>0</v>
      </c>
      <c r="R218" s="173">
        <f>Q218*H220</f>
        <v>0</v>
      </c>
      <c r="S218" s="173">
        <v>0</v>
      </c>
      <c r="T218" s="174">
        <f>S218*H220</f>
        <v>0</v>
      </c>
      <c r="AR218" s="21" t="s">
        <v>185</v>
      </c>
      <c r="AT218" s="21" t="s">
        <v>140</v>
      </c>
      <c r="AU218" s="21" t="s">
        <v>77</v>
      </c>
      <c r="AY218" s="21" t="s">
        <v>138</v>
      </c>
      <c r="BE218" s="175">
        <f>IF(N218="základní",J220,0)</f>
        <v>0</v>
      </c>
      <c r="BF218" s="175">
        <f>IF(N218="snížená",J220,0)</f>
        <v>0</v>
      </c>
      <c r="BG218" s="175">
        <f>IF(N218="zákl. přenesená",J220,0)</f>
        <v>0</v>
      </c>
      <c r="BH218" s="175">
        <f>IF(N218="sníž. přenesená",J220,0)</f>
        <v>0</v>
      </c>
      <c r="BI218" s="175">
        <f>IF(N218="nulová",J220,0)</f>
        <v>0</v>
      </c>
      <c r="BJ218" s="21" t="s">
        <v>75</v>
      </c>
      <c r="BK218" s="175">
        <f t="shared" si="48"/>
        <v>0</v>
      </c>
      <c r="BL218" s="21" t="s">
        <v>185</v>
      </c>
      <c r="BM218" s="21" t="s">
        <v>524</v>
      </c>
    </row>
    <row r="219" spans="2:65" s="1" customFormat="1" ht="22.5" customHeight="1">
      <c r="B219" s="35"/>
      <c r="C219" s="165" t="s">
        <v>517</v>
      </c>
      <c r="D219" s="165" t="s">
        <v>140</v>
      </c>
      <c r="E219" s="166" t="s">
        <v>518</v>
      </c>
      <c r="F219" s="167" t="s">
        <v>519</v>
      </c>
      <c r="G219" s="168" t="s">
        <v>201</v>
      </c>
      <c r="H219" s="169">
        <v>6</v>
      </c>
      <c r="I219" s="170">
        <v>0</v>
      </c>
      <c r="J219" s="170">
        <f t="shared" ref="J219:J226" si="49">ROUND(I219*H219,2)</f>
        <v>0</v>
      </c>
      <c r="K219" s="167" t="s">
        <v>144</v>
      </c>
      <c r="L219" s="55"/>
      <c r="M219" s="171" t="s">
        <v>18</v>
      </c>
      <c r="N219" s="172" t="s">
        <v>40</v>
      </c>
      <c r="O219" s="173">
        <v>7.0000000000000007E-2</v>
      </c>
      <c r="P219" s="173" t="e">
        <f>O219*#REF!</f>
        <v>#REF!</v>
      </c>
      <c r="Q219" s="173">
        <v>0</v>
      </c>
      <c r="R219" s="173" t="e">
        <f>Q219*#REF!</f>
        <v>#REF!</v>
      </c>
      <c r="S219" s="173">
        <v>5.0000000000000001E-3</v>
      </c>
      <c r="T219" s="174" t="e">
        <f>S219*#REF!</f>
        <v>#REF!</v>
      </c>
      <c r="AR219" s="21" t="s">
        <v>185</v>
      </c>
      <c r="AT219" s="21" t="s">
        <v>140</v>
      </c>
      <c r="AU219" s="21" t="s">
        <v>77</v>
      </c>
      <c r="AY219" s="21" t="s">
        <v>138</v>
      </c>
      <c r="BE219" s="175" t="e">
        <f>IF(N219="základní",#REF!,0)</f>
        <v>#REF!</v>
      </c>
      <c r="BF219" s="175">
        <f>IF(N219="snížená",#REF!,0)</f>
        <v>0</v>
      </c>
      <c r="BG219" s="175">
        <f>IF(N219="zákl. přenesená",#REF!,0)</f>
        <v>0</v>
      </c>
      <c r="BH219" s="175">
        <f>IF(N219="sníž. přenesená",#REF!,0)</f>
        <v>0</v>
      </c>
      <c r="BI219" s="175">
        <f>IF(N219="nulová",#REF!,0)</f>
        <v>0</v>
      </c>
      <c r="BJ219" s="21" t="s">
        <v>75</v>
      </c>
      <c r="BK219" s="175" t="e">
        <f>ROUND(#REF!*#REF!,2)</f>
        <v>#REF!</v>
      </c>
      <c r="BL219" s="21" t="s">
        <v>185</v>
      </c>
      <c r="BM219" s="21" t="s">
        <v>525</v>
      </c>
    </row>
    <row r="220" spans="2:65" s="1" customFormat="1" ht="22.5" customHeight="1">
      <c r="B220" s="35"/>
      <c r="C220" s="165" t="s">
        <v>521</v>
      </c>
      <c r="D220" s="165" t="s">
        <v>140</v>
      </c>
      <c r="E220" s="166" t="s">
        <v>522</v>
      </c>
      <c r="F220" s="167" t="s">
        <v>523</v>
      </c>
      <c r="G220" s="168" t="s">
        <v>201</v>
      </c>
      <c r="H220" s="169">
        <v>12</v>
      </c>
      <c r="I220" s="170">
        <v>0</v>
      </c>
      <c r="J220" s="170">
        <f t="shared" si="49"/>
        <v>0</v>
      </c>
      <c r="K220" s="167" t="s">
        <v>144</v>
      </c>
      <c r="L220" s="55"/>
      <c r="M220" s="171" t="s">
        <v>18</v>
      </c>
      <c r="N220" s="172" t="s">
        <v>40</v>
      </c>
      <c r="O220" s="173">
        <v>0.106</v>
      </c>
      <c r="P220" s="173" t="e">
        <f>O220*#REF!</f>
        <v>#REF!</v>
      </c>
      <c r="Q220" s="173">
        <v>2.6900000000000001E-3</v>
      </c>
      <c r="R220" s="173" t="e">
        <f>Q220*#REF!</f>
        <v>#REF!</v>
      </c>
      <c r="S220" s="173">
        <v>0</v>
      </c>
      <c r="T220" s="174" t="e">
        <f>S220*#REF!</f>
        <v>#REF!</v>
      </c>
      <c r="AR220" s="21" t="s">
        <v>185</v>
      </c>
      <c r="AT220" s="21" t="s">
        <v>140</v>
      </c>
      <c r="AU220" s="21" t="s">
        <v>77</v>
      </c>
      <c r="AY220" s="21" t="s">
        <v>138</v>
      </c>
      <c r="BE220" s="175" t="e">
        <f>IF(N220="základní",#REF!,0)</f>
        <v>#REF!</v>
      </c>
      <c r="BF220" s="175">
        <f>IF(N220="snížená",#REF!,0)</f>
        <v>0</v>
      </c>
      <c r="BG220" s="175">
        <f>IF(N220="zákl. přenesená",#REF!,0)</f>
        <v>0</v>
      </c>
      <c r="BH220" s="175">
        <f>IF(N220="sníž. přenesená",#REF!,0)</f>
        <v>0</v>
      </c>
      <c r="BI220" s="175">
        <f>IF(N220="nulová",#REF!,0)</f>
        <v>0</v>
      </c>
      <c r="BJ220" s="21" t="s">
        <v>75</v>
      </c>
      <c r="BK220" s="175" t="e">
        <f>ROUND(#REF!*#REF!,2)</f>
        <v>#REF!</v>
      </c>
      <c r="BL220" s="21" t="s">
        <v>185</v>
      </c>
      <c r="BM220" s="21" t="s">
        <v>526</v>
      </c>
    </row>
    <row r="221" spans="2:65" s="1" customFormat="1" ht="27" customHeight="1">
      <c r="B221" s="35"/>
      <c r="C221" s="165" t="s">
        <v>527</v>
      </c>
      <c r="D221" s="165" t="s">
        <v>140</v>
      </c>
      <c r="E221" s="166" t="s">
        <v>528</v>
      </c>
      <c r="F221" s="292" t="s">
        <v>774</v>
      </c>
      <c r="G221" s="168" t="s">
        <v>223</v>
      </c>
      <c r="H221" s="169">
        <v>17</v>
      </c>
      <c r="I221" s="170">
        <v>0</v>
      </c>
      <c r="J221" s="170">
        <f t="shared" si="49"/>
        <v>0</v>
      </c>
      <c r="K221" s="167" t="s">
        <v>144</v>
      </c>
      <c r="L221" s="55"/>
      <c r="M221" s="171" t="s">
        <v>18</v>
      </c>
      <c r="N221" s="172" t="s">
        <v>40</v>
      </c>
      <c r="O221" s="173">
        <v>0.25900000000000001</v>
      </c>
      <c r="P221" s="173" t="e">
        <f>O221*#REF!</f>
        <v>#REF!</v>
      </c>
      <c r="Q221" s="173">
        <v>0</v>
      </c>
      <c r="R221" s="173" t="e">
        <f>Q221*#REF!</f>
        <v>#REF!</v>
      </c>
      <c r="S221" s="173">
        <v>1.1730000000000001E-2</v>
      </c>
      <c r="T221" s="174" t="e">
        <f>S221*#REF!</f>
        <v>#REF!</v>
      </c>
      <c r="AR221" s="21" t="s">
        <v>185</v>
      </c>
      <c r="AT221" s="21" t="s">
        <v>140</v>
      </c>
      <c r="AU221" s="21" t="s">
        <v>77</v>
      </c>
      <c r="AY221" s="21" t="s">
        <v>138</v>
      </c>
      <c r="BE221" s="175" t="e">
        <f>IF(N221="základní",#REF!,0)</f>
        <v>#REF!</v>
      </c>
      <c r="BF221" s="175">
        <f>IF(N221="snížená",#REF!,0)</f>
        <v>0</v>
      </c>
      <c r="BG221" s="175">
        <f>IF(N221="zákl. přenesená",#REF!,0)</f>
        <v>0</v>
      </c>
      <c r="BH221" s="175">
        <f>IF(N221="sníž. přenesená",#REF!,0)</f>
        <v>0</v>
      </c>
      <c r="BI221" s="175">
        <f>IF(N221="nulová",#REF!,0)</f>
        <v>0</v>
      </c>
      <c r="BJ221" s="21" t="s">
        <v>75</v>
      </c>
      <c r="BK221" s="175" t="e">
        <f>ROUND(#REF!*#REF!,2)</f>
        <v>#REF!</v>
      </c>
      <c r="BL221" s="21" t="s">
        <v>185</v>
      </c>
      <c r="BM221" s="21" t="s">
        <v>532</v>
      </c>
    </row>
    <row r="222" spans="2:65" s="1" customFormat="1" ht="22.5" customHeight="1">
      <c r="B222" s="35"/>
      <c r="C222" s="165" t="s">
        <v>529</v>
      </c>
      <c r="D222" s="165" t="s">
        <v>140</v>
      </c>
      <c r="E222" s="166" t="s">
        <v>530</v>
      </c>
      <c r="F222" s="167" t="s">
        <v>531</v>
      </c>
      <c r="G222" s="168" t="s">
        <v>184</v>
      </c>
      <c r="H222" s="169">
        <v>8.68</v>
      </c>
      <c r="I222" s="170">
        <v>0</v>
      </c>
      <c r="J222" s="170">
        <f t="shared" si="49"/>
        <v>0</v>
      </c>
      <c r="K222" s="167" t="s">
        <v>144</v>
      </c>
      <c r="L222" s="55"/>
      <c r="M222" s="171" t="s">
        <v>18</v>
      </c>
      <c r="N222" s="172" t="s">
        <v>40</v>
      </c>
      <c r="O222" s="173">
        <v>0.03</v>
      </c>
      <c r="P222" s="173" t="e">
        <f>O222*#REF!</f>
        <v>#REF!</v>
      </c>
      <c r="Q222" s="173">
        <v>0</v>
      </c>
      <c r="R222" s="173" t="e">
        <f>Q222*#REF!</f>
        <v>#REF!</v>
      </c>
      <c r="S222" s="173">
        <v>0</v>
      </c>
      <c r="T222" s="174" t="e">
        <f>S222*#REF!</f>
        <v>#REF!</v>
      </c>
      <c r="AR222" s="21" t="s">
        <v>185</v>
      </c>
      <c r="AT222" s="21" t="s">
        <v>140</v>
      </c>
      <c r="AU222" s="21" t="s">
        <v>77</v>
      </c>
      <c r="AY222" s="21" t="s">
        <v>138</v>
      </c>
      <c r="BE222" s="175" t="e">
        <f>IF(N222="základní",#REF!,0)</f>
        <v>#REF!</v>
      </c>
      <c r="BF222" s="175">
        <f>IF(N222="snížená",#REF!,0)</f>
        <v>0</v>
      </c>
      <c r="BG222" s="175">
        <f>IF(N222="zákl. přenesená",#REF!,0)</f>
        <v>0</v>
      </c>
      <c r="BH222" s="175">
        <f>IF(N222="sníž. přenesená",#REF!,0)</f>
        <v>0</v>
      </c>
      <c r="BI222" s="175">
        <f>IF(N222="nulová",#REF!,0)</f>
        <v>0</v>
      </c>
      <c r="BJ222" s="21" t="s">
        <v>75</v>
      </c>
      <c r="BK222" s="175" t="e">
        <f>ROUND(#REF!*#REF!,2)</f>
        <v>#REF!</v>
      </c>
      <c r="BL222" s="21" t="s">
        <v>185</v>
      </c>
      <c r="BM222" s="21" t="s">
        <v>533</v>
      </c>
    </row>
    <row r="223" spans="2:65" s="1" customFormat="1" ht="22.5" customHeight="1">
      <c r="B223" s="35"/>
      <c r="C223" s="176" t="s">
        <v>534</v>
      </c>
      <c r="D223" s="176" t="s">
        <v>166</v>
      </c>
      <c r="E223" s="177" t="s">
        <v>535</v>
      </c>
      <c r="F223" s="178" t="s">
        <v>536</v>
      </c>
      <c r="G223" s="179" t="s">
        <v>143</v>
      </c>
      <c r="H223" s="180">
        <v>0.56999999999999995</v>
      </c>
      <c r="I223" s="181">
        <v>0</v>
      </c>
      <c r="J223" s="181">
        <f t="shared" si="49"/>
        <v>0</v>
      </c>
      <c r="K223" s="178" t="s">
        <v>144</v>
      </c>
      <c r="L223" s="55"/>
      <c r="M223" s="171" t="s">
        <v>18</v>
      </c>
      <c r="N223" s="172" t="s">
        <v>40</v>
      </c>
      <c r="O223" s="173">
        <v>0</v>
      </c>
      <c r="P223" s="173">
        <f>O223*H224</f>
        <v>0</v>
      </c>
      <c r="Q223" s="173">
        <v>2.3369999999999998E-2</v>
      </c>
      <c r="R223" s="173">
        <f>Q223*H224</f>
        <v>3.5054999999999996E-2</v>
      </c>
      <c r="S223" s="173">
        <v>0</v>
      </c>
      <c r="T223" s="174">
        <f>S223*H224</f>
        <v>0</v>
      </c>
      <c r="AR223" s="21" t="s">
        <v>185</v>
      </c>
      <c r="AT223" s="21" t="s">
        <v>140</v>
      </c>
      <c r="AU223" s="21" t="s">
        <v>77</v>
      </c>
      <c r="AY223" s="21" t="s">
        <v>138</v>
      </c>
      <c r="BE223" s="175">
        <f>IF(N223="základní",J224,0)</f>
        <v>0</v>
      </c>
      <c r="BF223" s="175">
        <f>IF(N223="snížená",J224,0)</f>
        <v>0</v>
      </c>
      <c r="BG223" s="175">
        <f>IF(N223="zákl. přenesená",J224,0)</f>
        <v>0</v>
      </c>
      <c r="BH223" s="175">
        <f>IF(N223="sníž. přenesená",J224,0)</f>
        <v>0</v>
      </c>
      <c r="BI223" s="175">
        <f>IF(N223="nulová",J224,0)</f>
        <v>0</v>
      </c>
      <c r="BJ223" s="21" t="s">
        <v>75</v>
      </c>
      <c r="BK223" s="175">
        <f>ROUND(I224*H224,2)</f>
        <v>0</v>
      </c>
      <c r="BL223" s="21" t="s">
        <v>185</v>
      </c>
      <c r="BM223" s="21" t="s">
        <v>539</v>
      </c>
    </row>
    <row r="224" spans="2:65" s="1" customFormat="1" ht="22.5" customHeight="1">
      <c r="B224" s="35"/>
      <c r="C224" s="165" t="s">
        <v>537</v>
      </c>
      <c r="D224" s="165" t="s">
        <v>140</v>
      </c>
      <c r="E224" s="166" t="s">
        <v>538</v>
      </c>
      <c r="F224" s="292" t="s">
        <v>968</v>
      </c>
      <c r="G224" s="168" t="s">
        <v>143</v>
      </c>
      <c r="H224" s="169">
        <v>1.5</v>
      </c>
      <c r="I224" s="170">
        <v>0</v>
      </c>
      <c r="J224" s="170">
        <f t="shared" si="49"/>
        <v>0</v>
      </c>
      <c r="K224" s="167" t="s">
        <v>144</v>
      </c>
      <c r="L224" s="55"/>
      <c r="M224" s="171" t="s">
        <v>18</v>
      </c>
      <c r="N224" s="172" t="s">
        <v>40</v>
      </c>
      <c r="O224" s="173">
        <v>0.23</v>
      </c>
      <c r="P224" s="173" t="e">
        <f>O224*#REF!</f>
        <v>#REF!</v>
      </c>
      <c r="Q224" s="173">
        <v>1.1310000000000001E-2</v>
      </c>
      <c r="R224" s="173" t="e">
        <f>Q224*#REF!</f>
        <v>#REF!</v>
      </c>
      <c r="S224" s="173">
        <v>0</v>
      </c>
      <c r="T224" s="174" t="e">
        <f>S224*#REF!</f>
        <v>#REF!</v>
      </c>
      <c r="AR224" s="21" t="s">
        <v>185</v>
      </c>
      <c r="AT224" s="21" t="s">
        <v>140</v>
      </c>
      <c r="AU224" s="21" t="s">
        <v>77</v>
      </c>
      <c r="AY224" s="21" t="s">
        <v>138</v>
      </c>
      <c r="BE224" s="175" t="e">
        <f>IF(N224="základní",#REF!,0)</f>
        <v>#REF!</v>
      </c>
      <c r="BF224" s="175">
        <f>IF(N224="snížená",#REF!,0)</f>
        <v>0</v>
      </c>
      <c r="BG224" s="175">
        <f>IF(N224="zákl. přenesená",#REF!,0)</f>
        <v>0</v>
      </c>
      <c r="BH224" s="175">
        <f>IF(N224="sníž. přenesená",#REF!,0)</f>
        <v>0</v>
      </c>
      <c r="BI224" s="175">
        <f>IF(N224="nulová",#REF!,0)</f>
        <v>0</v>
      </c>
      <c r="BJ224" s="21" t="s">
        <v>75</v>
      </c>
      <c r="BK224" s="175" t="e">
        <f>ROUND(#REF!*#REF!,2)</f>
        <v>#REF!</v>
      </c>
      <c r="BL224" s="21" t="s">
        <v>185</v>
      </c>
      <c r="BM224" s="21" t="s">
        <v>540</v>
      </c>
    </row>
    <row r="225" spans="2:65" s="11" customFormat="1">
      <c r="B225" s="185"/>
      <c r="C225" s="165" t="s">
        <v>541</v>
      </c>
      <c r="D225" s="165" t="s">
        <v>140</v>
      </c>
      <c r="E225" s="166" t="s">
        <v>542</v>
      </c>
      <c r="F225" s="167" t="s">
        <v>543</v>
      </c>
      <c r="G225" s="168" t="s">
        <v>223</v>
      </c>
      <c r="H225" s="169">
        <v>61.33</v>
      </c>
      <c r="I225" s="170">
        <v>0</v>
      </c>
      <c r="J225" s="170">
        <f t="shared" si="49"/>
        <v>0</v>
      </c>
      <c r="K225" s="167" t="s">
        <v>144</v>
      </c>
      <c r="L225" s="190"/>
      <c r="M225" s="191"/>
      <c r="N225" s="192"/>
      <c r="O225" s="192"/>
      <c r="P225" s="192"/>
      <c r="Q225" s="192"/>
      <c r="R225" s="192"/>
      <c r="S225" s="192"/>
      <c r="T225" s="193"/>
      <c r="AT225" s="194" t="s">
        <v>428</v>
      </c>
      <c r="AU225" s="194" t="s">
        <v>77</v>
      </c>
      <c r="AV225" s="11" t="s">
        <v>77</v>
      </c>
      <c r="AW225" s="11" t="s">
        <v>6</v>
      </c>
      <c r="AX225" s="11" t="s">
        <v>75</v>
      </c>
      <c r="AY225" s="194" t="s">
        <v>138</v>
      </c>
    </row>
    <row r="226" spans="2:65" s="1" customFormat="1" ht="22.5" customHeight="1">
      <c r="B226" s="35"/>
      <c r="C226" s="176" t="s">
        <v>544</v>
      </c>
      <c r="D226" s="176" t="s">
        <v>166</v>
      </c>
      <c r="E226" s="177" t="s">
        <v>545</v>
      </c>
      <c r="F226" s="178" t="s">
        <v>546</v>
      </c>
      <c r="G226" s="179" t="s">
        <v>143</v>
      </c>
      <c r="H226" s="180">
        <v>61.33</v>
      </c>
      <c r="I226" s="181">
        <v>0</v>
      </c>
      <c r="J226" s="181">
        <f t="shared" si="49"/>
        <v>0</v>
      </c>
      <c r="K226" s="178" t="s">
        <v>18</v>
      </c>
      <c r="L226" s="55"/>
      <c r="M226" s="171" t="s">
        <v>18</v>
      </c>
      <c r="N226" s="172" t="s">
        <v>40</v>
      </c>
      <c r="O226" s="173">
        <v>0</v>
      </c>
      <c r="P226" s="173" t="e">
        <f>O226*#REF!</f>
        <v>#REF!</v>
      </c>
      <c r="Q226" s="173">
        <v>1.9000000000000001E-4</v>
      </c>
      <c r="R226" s="173" t="e">
        <f>Q226*#REF!</f>
        <v>#REF!</v>
      </c>
      <c r="S226" s="173">
        <v>0</v>
      </c>
      <c r="T226" s="174" t="e">
        <f>S226*#REF!</f>
        <v>#REF!</v>
      </c>
      <c r="AR226" s="21" t="s">
        <v>185</v>
      </c>
      <c r="AT226" s="21" t="s">
        <v>140</v>
      </c>
      <c r="AU226" s="21" t="s">
        <v>77</v>
      </c>
      <c r="AY226" s="21" t="s">
        <v>138</v>
      </c>
      <c r="BE226" s="175" t="e">
        <f>IF(N226="základní",#REF!,0)</f>
        <v>#REF!</v>
      </c>
      <c r="BF226" s="175">
        <f>IF(N226="snížená",#REF!,0)</f>
        <v>0</v>
      </c>
      <c r="BG226" s="175">
        <f>IF(N226="zákl. přenesená",#REF!,0)</f>
        <v>0</v>
      </c>
      <c r="BH226" s="175">
        <f>IF(N226="sníž. přenesená",#REF!,0)</f>
        <v>0</v>
      </c>
      <c r="BI226" s="175">
        <f>IF(N226="nulová",#REF!,0)</f>
        <v>0</v>
      </c>
      <c r="BJ226" s="21" t="s">
        <v>75</v>
      </c>
      <c r="BK226" s="175" t="e">
        <f>ROUND(#REF!*#REF!,2)</f>
        <v>#REF!</v>
      </c>
      <c r="BL226" s="21" t="s">
        <v>185</v>
      </c>
      <c r="BM226" s="21" t="s">
        <v>547</v>
      </c>
    </row>
    <row r="227" spans="2:65" s="1" customFormat="1" ht="22.5" customHeight="1">
      <c r="B227" s="35"/>
      <c r="C227" s="165" t="s">
        <v>548</v>
      </c>
      <c r="D227" s="165" t="s">
        <v>140</v>
      </c>
      <c r="E227" s="166" t="s">
        <v>549</v>
      </c>
      <c r="F227" s="167" t="s">
        <v>550</v>
      </c>
      <c r="G227" s="168" t="s">
        <v>163</v>
      </c>
      <c r="H227" s="169">
        <v>5</v>
      </c>
      <c r="I227" s="170">
        <v>0</v>
      </c>
      <c r="J227" s="170">
        <f t="shared" ref="J227" si="50">ROUND(I227*H227,2)</f>
        <v>0</v>
      </c>
      <c r="K227" s="167" t="s">
        <v>144</v>
      </c>
      <c r="L227" s="55"/>
      <c r="M227" s="171" t="s">
        <v>18</v>
      </c>
      <c r="N227" s="172" t="s">
        <v>40</v>
      </c>
      <c r="O227" s="173">
        <v>1.1639999999999999</v>
      </c>
      <c r="P227" s="173" t="e">
        <f>O227*#REF!</f>
        <v>#REF!</v>
      </c>
      <c r="Q227" s="173">
        <v>3.3140000000000003E-2</v>
      </c>
      <c r="R227" s="173" t="e">
        <f>Q227*#REF!</f>
        <v>#REF!</v>
      </c>
      <c r="S227" s="173">
        <v>3.015E-2</v>
      </c>
      <c r="T227" s="174" t="e">
        <f>S227*#REF!</f>
        <v>#REF!</v>
      </c>
      <c r="AR227" s="21" t="s">
        <v>185</v>
      </c>
      <c r="AT227" s="21" t="s">
        <v>140</v>
      </c>
      <c r="AU227" s="21" t="s">
        <v>77</v>
      </c>
      <c r="AY227" s="21" t="s">
        <v>138</v>
      </c>
      <c r="BE227" s="175" t="e">
        <f>IF(N227="základní",#REF!,0)</f>
        <v>#REF!</v>
      </c>
      <c r="BF227" s="175">
        <f>IF(N227="snížená",#REF!,0)</f>
        <v>0</v>
      </c>
      <c r="BG227" s="175">
        <f>IF(N227="zákl. přenesená",#REF!,0)</f>
        <v>0</v>
      </c>
      <c r="BH227" s="175">
        <f>IF(N227="sníž. přenesená",#REF!,0)</f>
        <v>0</v>
      </c>
      <c r="BI227" s="175">
        <f>IF(N227="nulová",#REF!,0)</f>
        <v>0</v>
      </c>
      <c r="BJ227" s="21" t="s">
        <v>75</v>
      </c>
      <c r="BK227" s="175" t="e">
        <f>ROUND(#REF!*#REF!,2)</f>
        <v>#REF!</v>
      </c>
      <c r="BL227" s="21" t="s">
        <v>185</v>
      </c>
      <c r="BM227" s="21" t="s">
        <v>553</v>
      </c>
    </row>
    <row r="228" spans="2:65" s="1" customFormat="1" ht="36.75" customHeight="1">
      <c r="B228" s="35"/>
      <c r="C228" s="150"/>
      <c r="D228" s="162" t="s">
        <v>68</v>
      </c>
      <c r="E228" s="163" t="s">
        <v>551</v>
      </c>
      <c r="F228" s="163" t="s">
        <v>552</v>
      </c>
      <c r="G228" s="150"/>
      <c r="H228" s="150"/>
      <c r="I228" s="170">
        <v>0</v>
      </c>
      <c r="J228" s="164">
        <f>SUM(J229:J230)</f>
        <v>0</v>
      </c>
      <c r="K228" s="150"/>
      <c r="L228" s="55"/>
      <c r="M228" s="171" t="s">
        <v>18</v>
      </c>
      <c r="N228" s="172" t="s">
        <v>40</v>
      </c>
      <c r="O228" s="173">
        <v>0.999</v>
      </c>
      <c r="P228" s="173" t="e">
        <f>O228*#REF!</f>
        <v>#REF!</v>
      </c>
      <c r="Q228" s="173">
        <v>2.504E-2</v>
      </c>
      <c r="R228" s="173" t="e">
        <f>Q228*#REF!</f>
        <v>#REF!</v>
      </c>
      <c r="S228" s="173">
        <v>0</v>
      </c>
      <c r="T228" s="174" t="e">
        <f>S228*#REF!</f>
        <v>#REF!</v>
      </c>
      <c r="AR228" s="21" t="s">
        <v>185</v>
      </c>
      <c r="AT228" s="21" t="s">
        <v>140</v>
      </c>
      <c r="AU228" s="21" t="s">
        <v>77</v>
      </c>
      <c r="AY228" s="21" t="s">
        <v>138</v>
      </c>
      <c r="BE228" s="175" t="e">
        <f>IF(N228="základní",#REF!,0)</f>
        <v>#REF!</v>
      </c>
      <c r="BF228" s="175">
        <f>IF(N228="snížená",#REF!,0)</f>
        <v>0</v>
      </c>
      <c r="BG228" s="175">
        <f>IF(N228="zákl. přenesená",#REF!,0)</f>
        <v>0</v>
      </c>
      <c r="BH228" s="175">
        <f>IF(N228="sníž. přenesená",#REF!,0)</f>
        <v>0</v>
      </c>
      <c r="BI228" s="175">
        <f>IF(N228="nulová",#REF!,0)</f>
        <v>0</v>
      </c>
      <c r="BJ228" s="21" t="s">
        <v>75</v>
      </c>
      <c r="BK228" s="175" t="e">
        <f>ROUND(#REF!*#REF!,2)</f>
        <v>#REF!</v>
      </c>
      <c r="BL228" s="21" t="s">
        <v>185</v>
      </c>
      <c r="BM228" s="21" t="s">
        <v>554</v>
      </c>
    </row>
    <row r="229" spans="2:65" s="1" customFormat="1" ht="22.5" customHeight="1">
      <c r="B229" s="35"/>
      <c r="C229" s="165" t="s">
        <v>555</v>
      </c>
      <c r="D229" s="165" t="s">
        <v>140</v>
      </c>
      <c r="E229" s="166" t="s">
        <v>556</v>
      </c>
      <c r="F229" s="292" t="s">
        <v>969</v>
      </c>
      <c r="G229" s="168" t="s">
        <v>184</v>
      </c>
      <c r="H229" s="169">
        <v>50</v>
      </c>
      <c r="I229" s="170">
        <v>0</v>
      </c>
      <c r="J229" s="170">
        <f t="shared" ref="J229:J230" si="51">ROUND(I229*H229,2)</f>
        <v>0</v>
      </c>
      <c r="K229" s="167" t="s">
        <v>144</v>
      </c>
      <c r="L229" s="55"/>
      <c r="M229" s="171" t="s">
        <v>18</v>
      </c>
      <c r="N229" s="172" t="s">
        <v>40</v>
      </c>
      <c r="O229" s="173">
        <v>1.5</v>
      </c>
      <c r="P229" s="173" t="e">
        <f>O229*#REF!</f>
        <v>#REF!</v>
      </c>
      <c r="Q229" s="173">
        <v>2.2000000000000001E-4</v>
      </c>
      <c r="R229" s="173" t="e">
        <f>Q229*#REF!</f>
        <v>#REF!</v>
      </c>
      <c r="S229" s="173">
        <v>0</v>
      </c>
      <c r="T229" s="174" t="e">
        <f>S229*#REF!</f>
        <v>#REF!</v>
      </c>
      <c r="AR229" s="21" t="s">
        <v>185</v>
      </c>
      <c r="AT229" s="21" t="s">
        <v>140</v>
      </c>
      <c r="AU229" s="21" t="s">
        <v>77</v>
      </c>
      <c r="AY229" s="21" t="s">
        <v>138</v>
      </c>
      <c r="BE229" s="175" t="e">
        <f>IF(N229="základní",#REF!,0)</f>
        <v>#REF!</v>
      </c>
      <c r="BF229" s="175">
        <f>IF(N229="snížená",#REF!,0)</f>
        <v>0</v>
      </c>
      <c r="BG229" s="175">
        <f>IF(N229="zákl. přenesená",#REF!,0)</f>
        <v>0</v>
      </c>
      <c r="BH229" s="175">
        <f>IF(N229="sníž. přenesená",#REF!,0)</f>
        <v>0</v>
      </c>
      <c r="BI229" s="175">
        <f>IF(N229="nulová",#REF!,0)</f>
        <v>0</v>
      </c>
      <c r="BJ229" s="21" t="s">
        <v>75</v>
      </c>
      <c r="BK229" s="175" t="e">
        <f>ROUND(#REF!*#REF!,2)</f>
        <v>#REF!</v>
      </c>
      <c r="BL229" s="21" t="s">
        <v>185</v>
      </c>
      <c r="BM229" s="21" t="s">
        <v>559</v>
      </c>
    </row>
    <row r="230" spans="2:65" s="1" customFormat="1" ht="22.5" customHeight="1">
      <c r="B230" s="35"/>
      <c r="C230" s="165" t="s">
        <v>557</v>
      </c>
      <c r="D230" s="165" t="s">
        <v>140</v>
      </c>
      <c r="E230" s="166" t="s">
        <v>558</v>
      </c>
      <c r="F230" s="292" t="s">
        <v>970</v>
      </c>
      <c r="G230" s="168" t="s">
        <v>184</v>
      </c>
      <c r="H230" s="169">
        <v>6.16</v>
      </c>
      <c r="I230" s="170">
        <v>0</v>
      </c>
      <c r="J230" s="170">
        <f t="shared" si="51"/>
        <v>0</v>
      </c>
      <c r="K230" s="167" t="s">
        <v>144</v>
      </c>
      <c r="L230" s="182"/>
      <c r="M230" s="183" t="s">
        <v>18</v>
      </c>
      <c r="N230" s="184" t="s">
        <v>40</v>
      </c>
      <c r="O230" s="173">
        <v>0</v>
      </c>
      <c r="P230" s="173" t="e">
        <f>O230*#REF!</f>
        <v>#REF!</v>
      </c>
      <c r="Q230" s="173">
        <v>2.4709999999999999E-2</v>
      </c>
      <c r="R230" s="173" t="e">
        <f>Q230*#REF!</f>
        <v>#REF!</v>
      </c>
      <c r="S230" s="173">
        <v>0</v>
      </c>
      <c r="T230" s="174" t="e">
        <f>S230*#REF!</f>
        <v>#REF!</v>
      </c>
      <c r="AR230" s="21" t="s">
        <v>222</v>
      </c>
      <c r="AT230" s="21" t="s">
        <v>166</v>
      </c>
      <c r="AU230" s="21" t="s">
        <v>77</v>
      </c>
      <c r="AY230" s="21" t="s">
        <v>138</v>
      </c>
      <c r="BE230" s="175" t="e">
        <f>IF(N230="základní",#REF!,0)</f>
        <v>#REF!</v>
      </c>
      <c r="BF230" s="175">
        <f>IF(N230="snížená",#REF!,0)</f>
        <v>0</v>
      </c>
      <c r="BG230" s="175">
        <f>IF(N230="zákl. přenesená",#REF!,0)</f>
        <v>0</v>
      </c>
      <c r="BH230" s="175">
        <f>IF(N230="sníž. přenesená",#REF!,0)</f>
        <v>0</v>
      </c>
      <c r="BI230" s="175">
        <f>IF(N230="nulová",#REF!,0)</f>
        <v>0</v>
      </c>
      <c r="BJ230" s="21" t="s">
        <v>75</v>
      </c>
      <c r="BK230" s="175" t="e">
        <f>ROUND(#REF!*#REF!,2)</f>
        <v>#REF!</v>
      </c>
      <c r="BL230" s="21" t="s">
        <v>185</v>
      </c>
      <c r="BM230" s="21" t="s">
        <v>560</v>
      </c>
    </row>
    <row r="231" spans="2:65" s="1" customFormat="1" ht="42" customHeight="1">
      <c r="B231" s="35"/>
      <c r="C231" s="150"/>
      <c r="D231" s="162" t="s">
        <v>68</v>
      </c>
      <c r="E231" s="163" t="s">
        <v>561</v>
      </c>
      <c r="F231" s="163" t="s">
        <v>562</v>
      </c>
      <c r="G231" s="150"/>
      <c r="H231" s="150"/>
      <c r="I231" s="150"/>
      <c r="J231" s="164">
        <f>SUM(J232:J242)</f>
        <v>0</v>
      </c>
      <c r="K231" s="150"/>
      <c r="L231" s="55"/>
      <c r="M231" s="171" t="s">
        <v>18</v>
      </c>
      <c r="N231" s="172" t="s">
        <v>40</v>
      </c>
      <c r="O231" s="173">
        <v>8.3000000000000004E-2</v>
      </c>
      <c r="P231" s="173">
        <f>O231*H232</f>
        <v>0.71795000000000009</v>
      </c>
      <c r="Q231" s="173">
        <v>0</v>
      </c>
      <c r="R231" s="173">
        <f>Q231*H232</f>
        <v>0</v>
      </c>
      <c r="S231" s="173">
        <v>0</v>
      </c>
      <c r="T231" s="174">
        <f>S231*H232</f>
        <v>0</v>
      </c>
      <c r="AR231" s="21" t="s">
        <v>185</v>
      </c>
      <c r="AT231" s="21" t="s">
        <v>140</v>
      </c>
      <c r="AU231" s="21" t="s">
        <v>77</v>
      </c>
      <c r="AY231" s="21" t="s">
        <v>138</v>
      </c>
      <c r="BE231" s="175">
        <f>IF(N231="základní",J232,0)</f>
        <v>0</v>
      </c>
      <c r="BF231" s="175">
        <f>IF(N231="snížená",J232,0)</f>
        <v>0</v>
      </c>
      <c r="BG231" s="175">
        <f>IF(N231="zákl. přenesená",J232,0)</f>
        <v>0</v>
      </c>
      <c r="BH231" s="175">
        <f>IF(N231="sníž. přenesená",J232,0)</f>
        <v>0</v>
      </c>
      <c r="BI231" s="175">
        <f>IF(N231="nulová",J232,0)</f>
        <v>0</v>
      </c>
      <c r="BJ231" s="21" t="s">
        <v>75</v>
      </c>
      <c r="BK231" s="175">
        <f>ROUND(I232*H232,2)</f>
        <v>0</v>
      </c>
      <c r="BL231" s="21" t="s">
        <v>185</v>
      </c>
      <c r="BM231" s="21" t="s">
        <v>566</v>
      </c>
    </row>
    <row r="232" spans="2:65" s="11" customFormat="1">
      <c r="B232" s="185"/>
      <c r="C232" s="165" t="s">
        <v>563</v>
      </c>
      <c r="D232" s="165" t="s">
        <v>140</v>
      </c>
      <c r="E232" s="166" t="s">
        <v>564</v>
      </c>
      <c r="F232" s="167" t="s">
        <v>565</v>
      </c>
      <c r="G232" s="168" t="s">
        <v>184</v>
      </c>
      <c r="H232" s="169">
        <v>8.65</v>
      </c>
      <c r="I232" s="170">
        <v>0</v>
      </c>
      <c r="J232" s="170">
        <f>ROUND(I232*H232,2)</f>
        <v>0</v>
      </c>
      <c r="K232" s="167" t="s">
        <v>18</v>
      </c>
      <c r="L232" s="190"/>
      <c r="M232" s="191"/>
      <c r="N232" s="192"/>
      <c r="O232" s="192"/>
      <c r="P232" s="192"/>
      <c r="Q232" s="192"/>
      <c r="R232" s="192"/>
      <c r="S232" s="192"/>
      <c r="T232" s="193"/>
      <c r="AT232" s="194" t="s">
        <v>428</v>
      </c>
      <c r="AU232" s="194" t="s">
        <v>77</v>
      </c>
      <c r="AV232" s="11" t="s">
        <v>77</v>
      </c>
      <c r="AW232" s="11" t="s">
        <v>6</v>
      </c>
      <c r="AX232" s="11" t="s">
        <v>75</v>
      </c>
      <c r="AY232" s="194" t="s">
        <v>138</v>
      </c>
    </row>
    <row r="233" spans="2:65" s="1" customFormat="1" ht="22.5" customHeight="1">
      <c r="B233" s="35"/>
      <c r="C233" s="176" t="s">
        <v>567</v>
      </c>
      <c r="D233" s="176" t="s">
        <v>166</v>
      </c>
      <c r="E233" s="177" t="s">
        <v>568</v>
      </c>
      <c r="F233" s="178" t="s">
        <v>569</v>
      </c>
      <c r="G233" s="179" t="s">
        <v>184</v>
      </c>
      <c r="H233" s="180">
        <v>8.65</v>
      </c>
      <c r="I233" s="181">
        <v>0</v>
      </c>
      <c r="J233" s="181">
        <f>ROUND(I233*H233,2)</f>
        <v>0</v>
      </c>
      <c r="K233" s="178" t="s">
        <v>144</v>
      </c>
      <c r="L233" s="55"/>
      <c r="M233" s="171" t="s">
        <v>18</v>
      </c>
      <c r="N233" s="172" t="s">
        <v>40</v>
      </c>
      <c r="O233" s="173">
        <v>0.20699999999999999</v>
      </c>
      <c r="P233" s="173" t="e">
        <f>O233*#REF!</f>
        <v>#REF!</v>
      </c>
      <c r="Q233" s="173">
        <v>0</v>
      </c>
      <c r="R233" s="173" t="e">
        <f>Q233*#REF!</f>
        <v>#REF!</v>
      </c>
      <c r="S233" s="173">
        <v>9.0600000000000003E-3</v>
      </c>
      <c r="T233" s="174" t="e">
        <f>S233*#REF!</f>
        <v>#REF!</v>
      </c>
      <c r="AR233" s="21" t="s">
        <v>185</v>
      </c>
      <c r="AT233" s="21" t="s">
        <v>140</v>
      </c>
      <c r="AU233" s="21" t="s">
        <v>77</v>
      </c>
      <c r="AY233" s="21" t="s">
        <v>138</v>
      </c>
      <c r="BE233" s="175" t="e">
        <f>IF(N233="základní",#REF!,0)</f>
        <v>#REF!</v>
      </c>
      <c r="BF233" s="175">
        <f>IF(N233="snížená",#REF!,0)</f>
        <v>0</v>
      </c>
      <c r="BG233" s="175">
        <f>IF(N233="zákl. přenesená",#REF!,0)</f>
        <v>0</v>
      </c>
      <c r="BH233" s="175">
        <f>IF(N233="sníž. přenesená",#REF!,0)</f>
        <v>0</v>
      </c>
      <c r="BI233" s="175">
        <f>IF(N233="nulová",#REF!,0)</f>
        <v>0</v>
      </c>
      <c r="BJ233" s="21" t="s">
        <v>75</v>
      </c>
      <c r="BK233" s="175" t="e">
        <f>ROUND(#REF!*#REF!,2)</f>
        <v>#REF!</v>
      </c>
      <c r="BL233" s="21" t="s">
        <v>185</v>
      </c>
      <c r="BM233" s="21" t="s">
        <v>571</v>
      </c>
    </row>
    <row r="234" spans="2:65" s="1" customFormat="1" ht="22.5" customHeight="1">
      <c r="B234" s="35"/>
      <c r="C234" s="186"/>
      <c r="D234" s="187" t="s">
        <v>428</v>
      </c>
      <c r="E234" s="186"/>
      <c r="F234" s="188" t="s">
        <v>570</v>
      </c>
      <c r="G234" s="186"/>
      <c r="H234" s="189">
        <v>8.65</v>
      </c>
      <c r="I234" s="186"/>
      <c r="J234" s="186"/>
      <c r="K234" s="186"/>
      <c r="L234" s="55"/>
      <c r="M234" s="171" t="s">
        <v>18</v>
      </c>
      <c r="N234" s="172" t="s">
        <v>40</v>
      </c>
      <c r="O234" s="173">
        <v>0.43</v>
      </c>
      <c r="P234" s="173">
        <f>O234*H235</f>
        <v>1.4835</v>
      </c>
      <c r="Q234" s="173">
        <v>0</v>
      </c>
      <c r="R234" s="173">
        <f>Q234*H235</f>
        <v>0</v>
      </c>
      <c r="S234" s="173">
        <v>1.91E-3</v>
      </c>
      <c r="T234" s="174">
        <f>S234*H235</f>
        <v>6.5895000000000007E-3</v>
      </c>
      <c r="AR234" s="21" t="s">
        <v>185</v>
      </c>
      <c r="AT234" s="21" t="s">
        <v>140</v>
      </c>
      <c r="AU234" s="21" t="s">
        <v>77</v>
      </c>
      <c r="AY234" s="21" t="s">
        <v>138</v>
      </c>
      <c r="BE234" s="175">
        <f>IF(N234="základní",J235,0)</f>
        <v>0</v>
      </c>
      <c r="BF234" s="175">
        <f>IF(N234="snížená",J235,0)</f>
        <v>0</v>
      </c>
      <c r="BG234" s="175">
        <f>IF(N234="zákl. přenesená",J235,0)</f>
        <v>0</v>
      </c>
      <c r="BH234" s="175">
        <f>IF(N234="sníž. přenesená",J235,0)</f>
        <v>0</v>
      </c>
      <c r="BI234" s="175">
        <f>IF(N234="nulová",J235,0)</f>
        <v>0</v>
      </c>
      <c r="BJ234" s="21" t="s">
        <v>75</v>
      </c>
      <c r="BK234" s="175">
        <f>ROUND(I235*H235,2)</f>
        <v>0</v>
      </c>
      <c r="BL234" s="21" t="s">
        <v>185</v>
      </c>
      <c r="BM234" s="21" t="s">
        <v>575</v>
      </c>
    </row>
    <row r="235" spans="2:65" s="1" customFormat="1" ht="22.5" customHeight="1">
      <c r="B235" s="35"/>
      <c r="C235" s="165" t="s">
        <v>572</v>
      </c>
      <c r="D235" s="165" t="s">
        <v>140</v>
      </c>
      <c r="E235" s="166" t="s">
        <v>573</v>
      </c>
      <c r="F235" s="167" t="s">
        <v>574</v>
      </c>
      <c r="G235" s="168" t="s">
        <v>223</v>
      </c>
      <c r="H235" s="169">
        <v>3.45</v>
      </c>
      <c r="I235" s="170">
        <v>0</v>
      </c>
      <c r="J235" s="170">
        <f t="shared" ref="J235:J242" si="52">ROUND(I235*H235,2)</f>
        <v>0</v>
      </c>
      <c r="K235" s="167" t="s">
        <v>144</v>
      </c>
      <c r="L235" s="55"/>
      <c r="M235" s="171" t="s">
        <v>18</v>
      </c>
      <c r="N235" s="172" t="s">
        <v>40</v>
      </c>
      <c r="O235" s="173">
        <v>0.57999999999999996</v>
      </c>
      <c r="P235" s="173" t="e">
        <f>O235*#REF!</f>
        <v>#REF!</v>
      </c>
      <c r="Q235" s="173">
        <v>0</v>
      </c>
      <c r="R235" s="173" t="e">
        <f>Q235*#REF!</f>
        <v>#REF!</v>
      </c>
      <c r="S235" s="173">
        <v>5.8399999999999997E-3</v>
      </c>
      <c r="T235" s="174" t="e">
        <f>S235*#REF!</f>
        <v>#REF!</v>
      </c>
      <c r="AR235" s="21" t="s">
        <v>185</v>
      </c>
      <c r="AT235" s="21" t="s">
        <v>140</v>
      </c>
      <c r="AU235" s="21" t="s">
        <v>77</v>
      </c>
      <c r="AY235" s="21" t="s">
        <v>138</v>
      </c>
      <c r="BE235" s="175" t="e">
        <f>IF(N235="základní",#REF!,0)</f>
        <v>#REF!</v>
      </c>
      <c r="BF235" s="175">
        <f>IF(N235="snížená",#REF!,0)</f>
        <v>0</v>
      </c>
      <c r="BG235" s="175">
        <f>IF(N235="zákl. přenesená",#REF!,0)</f>
        <v>0</v>
      </c>
      <c r="BH235" s="175">
        <f>IF(N235="sníž. přenesená",#REF!,0)</f>
        <v>0</v>
      </c>
      <c r="BI235" s="175">
        <f>IF(N235="nulová",#REF!,0)</f>
        <v>0</v>
      </c>
      <c r="BJ235" s="21" t="s">
        <v>75</v>
      </c>
      <c r="BK235" s="175" t="e">
        <f>ROUND(#REF!*#REF!,2)</f>
        <v>#REF!</v>
      </c>
      <c r="BL235" s="21" t="s">
        <v>185</v>
      </c>
      <c r="BM235" s="21" t="s">
        <v>579</v>
      </c>
    </row>
    <row r="236" spans="2:65" s="1" customFormat="1" ht="22.5" customHeight="1">
      <c r="B236" s="35"/>
      <c r="C236" s="165" t="s">
        <v>576</v>
      </c>
      <c r="D236" s="165" t="s">
        <v>140</v>
      </c>
      <c r="E236" s="166" t="s">
        <v>577</v>
      </c>
      <c r="F236" s="167" t="s">
        <v>578</v>
      </c>
      <c r="G236" s="168" t="s">
        <v>223</v>
      </c>
      <c r="H236" s="169">
        <v>6.3</v>
      </c>
      <c r="I236" s="170">
        <v>0</v>
      </c>
      <c r="J236" s="170">
        <f t="shared" si="52"/>
        <v>0</v>
      </c>
      <c r="K236" s="167" t="s">
        <v>144</v>
      </c>
      <c r="L236" s="55"/>
      <c r="M236" s="171" t="s">
        <v>18</v>
      </c>
      <c r="N236" s="172" t="s">
        <v>40</v>
      </c>
      <c r="O236" s="173">
        <v>0.189</v>
      </c>
      <c r="P236" s="173" t="e">
        <f>O236*#REF!</f>
        <v>#REF!</v>
      </c>
      <c r="Q236" s="173">
        <v>0</v>
      </c>
      <c r="R236" s="173" t="e">
        <f>Q236*#REF!</f>
        <v>#REF!</v>
      </c>
      <c r="S236" s="173">
        <v>2.5999999999999999E-3</v>
      </c>
      <c r="T236" s="174" t="e">
        <f>S236*#REF!</f>
        <v>#REF!</v>
      </c>
      <c r="AR236" s="21" t="s">
        <v>185</v>
      </c>
      <c r="AT236" s="21" t="s">
        <v>140</v>
      </c>
      <c r="AU236" s="21" t="s">
        <v>77</v>
      </c>
      <c r="AY236" s="21" t="s">
        <v>138</v>
      </c>
      <c r="BE236" s="175" t="e">
        <f>IF(N236="základní",#REF!,0)</f>
        <v>#REF!</v>
      </c>
      <c r="BF236" s="175">
        <f>IF(N236="snížená",#REF!,0)</f>
        <v>0</v>
      </c>
      <c r="BG236" s="175">
        <f>IF(N236="zákl. přenesená",#REF!,0)</f>
        <v>0</v>
      </c>
      <c r="BH236" s="175">
        <f>IF(N236="sníž. přenesená",#REF!,0)</f>
        <v>0</v>
      </c>
      <c r="BI236" s="175">
        <f>IF(N236="nulová",#REF!,0)</f>
        <v>0</v>
      </c>
      <c r="BJ236" s="21" t="s">
        <v>75</v>
      </c>
      <c r="BK236" s="175" t="e">
        <f>ROUND(#REF!*#REF!,2)</f>
        <v>#REF!</v>
      </c>
      <c r="BL236" s="21" t="s">
        <v>185</v>
      </c>
      <c r="BM236" s="21" t="s">
        <v>580</v>
      </c>
    </row>
    <row r="237" spans="2:65" s="1" customFormat="1" ht="31.5" customHeight="1">
      <c r="B237" s="35"/>
      <c r="C237" s="165" t="s">
        <v>581</v>
      </c>
      <c r="D237" s="165" t="s">
        <v>140</v>
      </c>
      <c r="E237" s="166" t="s">
        <v>582</v>
      </c>
      <c r="F237" s="167" t="s">
        <v>583</v>
      </c>
      <c r="G237" s="168" t="s">
        <v>184</v>
      </c>
      <c r="H237" s="169">
        <v>8.65</v>
      </c>
      <c r="I237" s="170">
        <v>0</v>
      </c>
      <c r="J237" s="170">
        <f t="shared" si="52"/>
        <v>0</v>
      </c>
      <c r="K237" s="167" t="s">
        <v>144</v>
      </c>
      <c r="L237" s="55"/>
      <c r="M237" s="171" t="s">
        <v>18</v>
      </c>
      <c r="N237" s="172" t="s">
        <v>40</v>
      </c>
      <c r="O237" s="173">
        <v>1.2390000000000001</v>
      </c>
      <c r="P237" s="173" t="e">
        <f>O237*#REF!</f>
        <v>#REF!</v>
      </c>
      <c r="Q237" s="173">
        <v>6.8199999999999997E-3</v>
      </c>
      <c r="R237" s="173" t="e">
        <f>Q237*#REF!</f>
        <v>#REF!</v>
      </c>
      <c r="S237" s="173">
        <v>0</v>
      </c>
      <c r="T237" s="174" t="e">
        <f>S237*#REF!</f>
        <v>#REF!</v>
      </c>
      <c r="AR237" s="21" t="s">
        <v>185</v>
      </c>
      <c r="AT237" s="21" t="s">
        <v>140</v>
      </c>
      <c r="AU237" s="21" t="s">
        <v>77</v>
      </c>
      <c r="AY237" s="21" t="s">
        <v>138</v>
      </c>
      <c r="BE237" s="175" t="e">
        <f>IF(N237="základní",#REF!,0)</f>
        <v>#REF!</v>
      </c>
      <c r="BF237" s="175">
        <f>IF(N237="snížená",#REF!,0)</f>
        <v>0</v>
      </c>
      <c r="BG237" s="175">
        <f>IF(N237="zákl. přenesená",#REF!,0)</f>
        <v>0</v>
      </c>
      <c r="BH237" s="175">
        <f>IF(N237="sníž. přenesená",#REF!,0)</f>
        <v>0</v>
      </c>
      <c r="BI237" s="175">
        <f>IF(N237="nulová",#REF!,0)</f>
        <v>0</v>
      </c>
      <c r="BJ237" s="21" t="s">
        <v>75</v>
      </c>
      <c r="BK237" s="175" t="e">
        <f>ROUND(#REF!*#REF!,2)</f>
        <v>#REF!</v>
      </c>
      <c r="BL237" s="21" t="s">
        <v>185</v>
      </c>
      <c r="BM237" s="21" t="s">
        <v>584</v>
      </c>
    </row>
    <row r="238" spans="2:65" s="1" customFormat="1" ht="22.5" customHeight="1">
      <c r="B238" s="35"/>
      <c r="C238" s="165" t="s">
        <v>585</v>
      </c>
      <c r="D238" s="165" t="s">
        <v>140</v>
      </c>
      <c r="E238" s="166" t="s">
        <v>586</v>
      </c>
      <c r="F238" s="167" t="s">
        <v>587</v>
      </c>
      <c r="G238" s="168" t="s">
        <v>184</v>
      </c>
      <c r="H238" s="169">
        <v>8.65</v>
      </c>
      <c r="I238" s="170">
        <v>0</v>
      </c>
      <c r="J238" s="170">
        <f t="shared" si="52"/>
        <v>0</v>
      </c>
      <c r="K238" s="167" t="s">
        <v>144</v>
      </c>
      <c r="L238" s="55"/>
      <c r="M238" s="171" t="s">
        <v>18</v>
      </c>
      <c r="N238" s="172" t="s">
        <v>40</v>
      </c>
      <c r="O238" s="173">
        <v>0.47299999999999998</v>
      </c>
      <c r="P238" s="173">
        <f>O238*H239</f>
        <v>1.6555</v>
      </c>
      <c r="Q238" s="173">
        <v>3.2000000000000002E-3</v>
      </c>
      <c r="R238" s="173">
        <f>Q238*H239</f>
        <v>1.12E-2</v>
      </c>
      <c r="S238" s="173">
        <v>0</v>
      </c>
      <c r="T238" s="174">
        <f>S238*H239</f>
        <v>0</v>
      </c>
      <c r="AR238" s="21" t="s">
        <v>185</v>
      </c>
      <c r="AT238" s="21" t="s">
        <v>140</v>
      </c>
      <c r="AU238" s="21" t="s">
        <v>77</v>
      </c>
      <c r="AY238" s="21" t="s">
        <v>138</v>
      </c>
      <c r="BE238" s="175">
        <f>IF(N238="základní",J239,0)</f>
        <v>0</v>
      </c>
      <c r="BF238" s="175">
        <f>IF(N238="snížená",J239,0)</f>
        <v>0</v>
      </c>
      <c r="BG238" s="175">
        <f>IF(N238="zákl. přenesená",J239,0)</f>
        <v>0</v>
      </c>
      <c r="BH238" s="175">
        <f>IF(N238="sníž. přenesená",J239,0)</f>
        <v>0</v>
      </c>
      <c r="BI238" s="175">
        <f>IF(N238="nulová",J239,0)</f>
        <v>0</v>
      </c>
      <c r="BJ238" s="21" t="s">
        <v>75</v>
      </c>
      <c r="BK238" s="175">
        <f>ROUND(I239*H239,2)</f>
        <v>0</v>
      </c>
      <c r="BL238" s="21" t="s">
        <v>185</v>
      </c>
      <c r="BM238" s="21" t="s">
        <v>591</v>
      </c>
    </row>
    <row r="239" spans="2:65" s="1" customFormat="1" ht="31.5" customHeight="1">
      <c r="B239" s="35"/>
      <c r="C239" s="165" t="s">
        <v>588</v>
      </c>
      <c r="D239" s="165" t="s">
        <v>140</v>
      </c>
      <c r="E239" s="166" t="s">
        <v>589</v>
      </c>
      <c r="F239" s="292" t="s">
        <v>590</v>
      </c>
      <c r="G239" s="168" t="s">
        <v>223</v>
      </c>
      <c r="H239" s="169">
        <v>3.5</v>
      </c>
      <c r="I239" s="170">
        <v>0</v>
      </c>
      <c r="J239" s="170">
        <f t="shared" si="52"/>
        <v>0</v>
      </c>
      <c r="K239" s="167" t="s">
        <v>144</v>
      </c>
      <c r="L239" s="55"/>
      <c r="M239" s="171" t="s">
        <v>18</v>
      </c>
      <c r="N239" s="172" t="s">
        <v>40</v>
      </c>
      <c r="O239" s="173">
        <v>0.625</v>
      </c>
      <c r="P239" s="173">
        <f>O239*H240</f>
        <v>4.03125</v>
      </c>
      <c r="Q239" s="173">
        <v>2E-3</v>
      </c>
      <c r="R239" s="173">
        <f>Q239*H240</f>
        <v>1.29E-2</v>
      </c>
      <c r="S239" s="173">
        <v>0</v>
      </c>
      <c r="T239" s="174">
        <f>S239*H240</f>
        <v>0</v>
      </c>
      <c r="AR239" s="21" t="s">
        <v>185</v>
      </c>
      <c r="AT239" s="21" t="s">
        <v>140</v>
      </c>
      <c r="AU239" s="21" t="s">
        <v>77</v>
      </c>
      <c r="AY239" s="21" t="s">
        <v>138</v>
      </c>
      <c r="BE239" s="175">
        <f>IF(N239="základní",J240,0)</f>
        <v>0</v>
      </c>
      <c r="BF239" s="175">
        <f>IF(N239="snížená",J240,0)</f>
        <v>0</v>
      </c>
      <c r="BG239" s="175">
        <f>IF(N239="zákl. přenesená",J240,0)</f>
        <v>0</v>
      </c>
      <c r="BH239" s="175">
        <f>IF(N239="sníž. přenesená",J240,0)</f>
        <v>0</v>
      </c>
      <c r="BI239" s="175">
        <f>IF(N239="nulová",J240,0)</f>
        <v>0</v>
      </c>
      <c r="BJ239" s="21" t="s">
        <v>75</v>
      </c>
      <c r="BK239" s="175">
        <f>ROUND(I240*H240,2)</f>
        <v>0</v>
      </c>
      <c r="BL239" s="21" t="s">
        <v>185</v>
      </c>
      <c r="BM239" s="21" t="s">
        <v>595</v>
      </c>
    </row>
    <row r="240" spans="2:65" s="1" customFormat="1" ht="28.5" customHeight="1">
      <c r="B240" s="35"/>
      <c r="C240" s="165" t="s">
        <v>592</v>
      </c>
      <c r="D240" s="165" t="s">
        <v>140</v>
      </c>
      <c r="E240" s="166" t="s">
        <v>593</v>
      </c>
      <c r="F240" s="167" t="s">
        <v>594</v>
      </c>
      <c r="G240" s="168" t="s">
        <v>223</v>
      </c>
      <c r="H240" s="169">
        <v>6.45</v>
      </c>
      <c r="I240" s="170">
        <v>0</v>
      </c>
      <c r="J240" s="170">
        <f t="shared" si="52"/>
        <v>0</v>
      </c>
      <c r="K240" s="167" t="s">
        <v>144</v>
      </c>
      <c r="L240" s="55"/>
      <c r="M240" s="171" t="s">
        <v>18</v>
      </c>
      <c r="N240" s="172" t="s">
        <v>40</v>
      </c>
      <c r="O240" s="173">
        <v>0.22</v>
      </c>
      <c r="P240" s="173" t="e">
        <f>O240*#REF!</f>
        <v>#REF!</v>
      </c>
      <c r="Q240" s="173">
        <v>2.7999999999999998E-4</v>
      </c>
      <c r="R240" s="173" t="e">
        <f>Q240*#REF!</f>
        <v>#REF!</v>
      </c>
      <c r="S240" s="173">
        <v>0</v>
      </c>
      <c r="T240" s="174" t="e">
        <f>S240*#REF!</f>
        <v>#REF!</v>
      </c>
      <c r="AR240" s="21" t="s">
        <v>185</v>
      </c>
      <c r="AT240" s="21" t="s">
        <v>140</v>
      </c>
      <c r="AU240" s="21" t="s">
        <v>77</v>
      </c>
      <c r="AY240" s="21" t="s">
        <v>138</v>
      </c>
      <c r="BE240" s="175" t="e">
        <f>IF(N240="základní",#REF!,0)</f>
        <v>#REF!</v>
      </c>
      <c r="BF240" s="175">
        <f>IF(N240="snížená",#REF!,0)</f>
        <v>0</v>
      </c>
      <c r="BG240" s="175">
        <f>IF(N240="zákl. přenesená",#REF!,0)</f>
        <v>0</v>
      </c>
      <c r="BH240" s="175">
        <f>IF(N240="sníž. přenesená",#REF!,0)</f>
        <v>0</v>
      </c>
      <c r="BI240" s="175">
        <f>IF(N240="nulová",#REF!,0)</f>
        <v>0</v>
      </c>
      <c r="BJ240" s="21" t="s">
        <v>75</v>
      </c>
      <c r="BK240" s="175" t="e">
        <f>ROUND(#REF!*#REF!,2)</f>
        <v>#REF!</v>
      </c>
      <c r="BL240" s="21" t="s">
        <v>185</v>
      </c>
      <c r="BM240" s="21" t="s">
        <v>599</v>
      </c>
    </row>
    <row r="241" spans="2:65" s="1" customFormat="1" ht="22.5" customHeight="1">
      <c r="B241" s="35"/>
      <c r="C241" s="165" t="s">
        <v>596</v>
      </c>
      <c r="D241" s="165" t="s">
        <v>140</v>
      </c>
      <c r="E241" s="166" t="s">
        <v>597</v>
      </c>
      <c r="F241" s="167" t="s">
        <v>598</v>
      </c>
      <c r="G241" s="168" t="s">
        <v>223</v>
      </c>
      <c r="H241" s="169">
        <v>6.3</v>
      </c>
      <c r="I241" s="170">
        <v>0</v>
      </c>
      <c r="J241" s="170">
        <f t="shared" si="52"/>
        <v>0</v>
      </c>
      <c r="K241" s="167" t="s">
        <v>144</v>
      </c>
      <c r="L241" s="55"/>
      <c r="M241" s="171" t="s">
        <v>18</v>
      </c>
      <c r="N241" s="172" t="s">
        <v>40</v>
      </c>
      <c r="O241" s="173">
        <v>0.23799999999999999</v>
      </c>
      <c r="P241" s="173" t="e">
        <f>O241*#REF!</f>
        <v>#REF!</v>
      </c>
      <c r="Q241" s="173">
        <v>3.6999999999999999E-4</v>
      </c>
      <c r="R241" s="173" t="e">
        <f>Q241*#REF!</f>
        <v>#REF!</v>
      </c>
      <c r="S241" s="173">
        <v>0</v>
      </c>
      <c r="T241" s="174" t="e">
        <f>S241*#REF!</f>
        <v>#REF!</v>
      </c>
      <c r="AR241" s="21" t="s">
        <v>185</v>
      </c>
      <c r="AT241" s="21" t="s">
        <v>140</v>
      </c>
      <c r="AU241" s="21" t="s">
        <v>77</v>
      </c>
      <c r="AY241" s="21" t="s">
        <v>138</v>
      </c>
      <c r="BE241" s="175" t="e">
        <f>IF(N241="základní",#REF!,0)</f>
        <v>#REF!</v>
      </c>
      <c r="BF241" s="175">
        <f>IF(N241="snížená",#REF!,0)</f>
        <v>0</v>
      </c>
      <c r="BG241" s="175">
        <f>IF(N241="zákl. přenesená",#REF!,0)</f>
        <v>0</v>
      </c>
      <c r="BH241" s="175">
        <f>IF(N241="sníž. přenesená",#REF!,0)</f>
        <v>0</v>
      </c>
      <c r="BI241" s="175">
        <f>IF(N241="nulová",#REF!,0)</f>
        <v>0</v>
      </c>
      <c r="BJ241" s="21" t="s">
        <v>75</v>
      </c>
      <c r="BK241" s="175" t="e">
        <f>ROUND(#REF!*#REF!,2)</f>
        <v>#REF!</v>
      </c>
      <c r="BL241" s="21" t="s">
        <v>185</v>
      </c>
      <c r="BM241" s="21" t="s">
        <v>600</v>
      </c>
    </row>
    <row r="242" spans="2:65" s="1" customFormat="1" ht="21.75" customHeight="1">
      <c r="B242" s="35"/>
      <c r="C242" s="165" t="s">
        <v>601</v>
      </c>
      <c r="D242" s="165" t="s">
        <v>140</v>
      </c>
      <c r="E242" s="166" t="s">
        <v>602</v>
      </c>
      <c r="F242" s="167" t="s">
        <v>603</v>
      </c>
      <c r="G242" s="168" t="s">
        <v>163</v>
      </c>
      <c r="H242" s="169">
        <v>1.2649999999999999</v>
      </c>
      <c r="I242" s="170">
        <v>0</v>
      </c>
      <c r="J242" s="170">
        <f t="shared" si="52"/>
        <v>0</v>
      </c>
      <c r="K242" s="167" t="s">
        <v>144</v>
      </c>
      <c r="L242" s="55"/>
      <c r="M242" s="171" t="s">
        <v>18</v>
      </c>
      <c r="N242" s="172" t="s">
        <v>40</v>
      </c>
      <c r="O242" s="173">
        <v>0.255</v>
      </c>
      <c r="P242" s="173" t="e">
        <f>O242*#REF!</f>
        <v>#REF!</v>
      </c>
      <c r="Q242" s="173">
        <v>0</v>
      </c>
      <c r="R242" s="173" t="e">
        <f>Q242*#REF!</f>
        <v>#REF!</v>
      </c>
      <c r="S242" s="173">
        <v>1.7780000000000001E-2</v>
      </c>
      <c r="T242" s="174" t="e">
        <f>S242*#REF!</f>
        <v>#REF!</v>
      </c>
      <c r="AR242" s="21" t="s">
        <v>185</v>
      </c>
      <c r="AT242" s="21" t="s">
        <v>140</v>
      </c>
      <c r="AU242" s="21" t="s">
        <v>77</v>
      </c>
      <c r="AY242" s="21" t="s">
        <v>138</v>
      </c>
      <c r="BE242" s="175" t="e">
        <f>IF(N242="základní",#REF!,0)</f>
        <v>#REF!</v>
      </c>
      <c r="BF242" s="175">
        <f>IF(N242="snížená",#REF!,0)</f>
        <v>0</v>
      </c>
      <c r="BG242" s="175">
        <f>IF(N242="zákl. přenesená",#REF!,0)</f>
        <v>0</v>
      </c>
      <c r="BH242" s="175">
        <f>IF(N242="sníž. přenesená",#REF!,0)</f>
        <v>0</v>
      </c>
      <c r="BI242" s="175">
        <f>IF(N242="nulová",#REF!,0)</f>
        <v>0</v>
      </c>
      <c r="BJ242" s="21" t="s">
        <v>75</v>
      </c>
      <c r="BK242" s="175" t="e">
        <f>ROUND(#REF!*#REF!,2)</f>
        <v>#REF!</v>
      </c>
      <c r="BL242" s="21" t="s">
        <v>185</v>
      </c>
      <c r="BM242" s="21" t="s">
        <v>604</v>
      </c>
    </row>
    <row r="243" spans="2:65" s="1" customFormat="1" ht="51" customHeight="1">
      <c r="B243" s="35"/>
      <c r="C243" s="150"/>
      <c r="D243" s="162" t="s">
        <v>68</v>
      </c>
      <c r="E243" s="163" t="s">
        <v>605</v>
      </c>
      <c r="F243" s="163" t="s">
        <v>606</v>
      </c>
      <c r="G243" s="150"/>
      <c r="H243" s="150"/>
      <c r="I243" s="150"/>
      <c r="J243" s="164">
        <f>SUM(J244:J264)</f>
        <v>0</v>
      </c>
      <c r="K243" s="150"/>
      <c r="L243" s="55"/>
      <c r="M243" s="171" t="s">
        <v>18</v>
      </c>
      <c r="N243" s="172" t="s">
        <v>40</v>
      </c>
      <c r="O243" s="173">
        <v>0.43099999999999999</v>
      </c>
      <c r="P243" s="173">
        <f>O243*H245</f>
        <v>2.8316699999999999</v>
      </c>
      <c r="Q243" s="173">
        <v>0</v>
      </c>
      <c r="R243" s="173">
        <f>Q243*H245</f>
        <v>0</v>
      </c>
      <c r="S243" s="173">
        <v>0</v>
      </c>
      <c r="T243" s="174">
        <f>S243*H245</f>
        <v>0</v>
      </c>
      <c r="AR243" s="21" t="s">
        <v>185</v>
      </c>
      <c r="AT243" s="21" t="s">
        <v>140</v>
      </c>
      <c r="AU243" s="21" t="s">
        <v>77</v>
      </c>
      <c r="AY243" s="21" t="s">
        <v>138</v>
      </c>
      <c r="BE243" s="175">
        <f>IF(N243="základní",J245,0)</f>
        <v>0</v>
      </c>
      <c r="BF243" s="175">
        <f>IF(N243="snížená",J245,0)</f>
        <v>0</v>
      </c>
      <c r="BG243" s="175">
        <f>IF(N243="zákl. přenesená",J245,0)</f>
        <v>0</v>
      </c>
      <c r="BH243" s="175">
        <f>IF(N243="sníž. přenesená",J245,0)</f>
        <v>0</v>
      </c>
      <c r="BI243" s="175">
        <f>IF(N243="nulová",J245,0)</f>
        <v>0</v>
      </c>
      <c r="BJ243" s="21" t="s">
        <v>75</v>
      </c>
      <c r="BK243" s="175">
        <f t="shared" ref="BK243:BK250" si="53">ROUND(I245*H245,2)</f>
        <v>0</v>
      </c>
      <c r="BL243" s="21" t="s">
        <v>185</v>
      </c>
      <c r="BM243" s="21" t="s">
        <v>611</v>
      </c>
    </row>
    <row r="244" spans="2:65" s="1" customFormat="1" ht="46.5" customHeight="1">
      <c r="B244" s="35"/>
      <c r="C244" s="176" t="s">
        <v>607</v>
      </c>
      <c r="D244" s="176" t="s">
        <v>166</v>
      </c>
      <c r="E244" s="177" t="s">
        <v>608</v>
      </c>
      <c r="F244" s="303" t="s">
        <v>998</v>
      </c>
      <c r="G244" s="179" t="s">
        <v>184</v>
      </c>
      <c r="H244" s="180">
        <v>6.57</v>
      </c>
      <c r="I244" s="181">
        <v>0</v>
      </c>
      <c r="J244" s="181">
        <f t="shared" ref="J244:J252" si="54">ROUND(I244*H244,2)</f>
        <v>0</v>
      </c>
      <c r="K244" s="178" t="s">
        <v>18</v>
      </c>
      <c r="L244" s="55"/>
      <c r="M244" s="171" t="s">
        <v>18</v>
      </c>
      <c r="N244" s="172" t="s">
        <v>40</v>
      </c>
      <c r="O244" s="173">
        <v>0.11799999999999999</v>
      </c>
      <c r="P244" s="173" t="e">
        <f>O244*#REF!</f>
        <v>#REF!</v>
      </c>
      <c r="Q244" s="173">
        <v>0</v>
      </c>
      <c r="R244" s="173" t="e">
        <f>Q244*#REF!</f>
        <v>#REF!</v>
      </c>
      <c r="S244" s="173">
        <v>0</v>
      </c>
      <c r="T244" s="174" t="e">
        <f>S244*#REF!</f>
        <v>#REF!</v>
      </c>
      <c r="AR244" s="21" t="s">
        <v>185</v>
      </c>
      <c r="AT244" s="21" t="s">
        <v>140</v>
      </c>
      <c r="AU244" s="21" t="s">
        <v>77</v>
      </c>
      <c r="AY244" s="21" t="s">
        <v>138</v>
      </c>
      <c r="BE244" s="175" t="e">
        <f>IF(N244="základní",#REF!,0)</f>
        <v>#REF!</v>
      </c>
      <c r="BF244" s="175">
        <f>IF(N244="snížená",#REF!,0)</f>
        <v>0</v>
      </c>
      <c r="BG244" s="175">
        <f>IF(N244="zákl. přenesená",#REF!,0)</f>
        <v>0</v>
      </c>
      <c r="BH244" s="175">
        <f>IF(N244="sníž. přenesená",#REF!,0)</f>
        <v>0</v>
      </c>
      <c r="BI244" s="175">
        <f>IF(N244="nulová",#REF!,0)</f>
        <v>0</v>
      </c>
      <c r="BJ244" s="21" t="s">
        <v>75</v>
      </c>
      <c r="BK244" s="175" t="e">
        <f>ROUND(#REF!*#REF!,2)</f>
        <v>#REF!</v>
      </c>
      <c r="BL244" s="21" t="s">
        <v>185</v>
      </c>
      <c r="BM244" s="21" t="s">
        <v>612</v>
      </c>
    </row>
    <row r="245" spans="2:65" s="1" customFormat="1" ht="30.75" customHeight="1">
      <c r="B245" s="35"/>
      <c r="C245" s="165" t="s">
        <v>609</v>
      </c>
      <c r="D245" s="165" t="s">
        <v>140</v>
      </c>
      <c r="E245" s="166" t="s">
        <v>610</v>
      </c>
      <c r="F245" s="292" t="s">
        <v>999</v>
      </c>
      <c r="G245" s="168" t="s">
        <v>184</v>
      </c>
      <c r="H245" s="169">
        <v>6.57</v>
      </c>
      <c r="I245" s="170">
        <v>0</v>
      </c>
      <c r="J245" s="170">
        <f t="shared" si="54"/>
        <v>0</v>
      </c>
      <c r="K245" s="167" t="s">
        <v>18</v>
      </c>
      <c r="L245" s="182"/>
      <c r="M245" s="183" t="s">
        <v>18</v>
      </c>
      <c r="N245" s="184" t="s">
        <v>40</v>
      </c>
      <c r="O245" s="173">
        <v>0</v>
      </c>
      <c r="P245" s="173" t="e">
        <f>O245*#REF!</f>
        <v>#REF!</v>
      </c>
      <c r="Q245" s="173">
        <v>0.55000000000000004</v>
      </c>
      <c r="R245" s="173" t="e">
        <f>Q245*#REF!</f>
        <v>#REF!</v>
      </c>
      <c r="S245" s="173">
        <v>0</v>
      </c>
      <c r="T245" s="174" t="e">
        <f>S245*#REF!</f>
        <v>#REF!</v>
      </c>
      <c r="AR245" s="21" t="s">
        <v>222</v>
      </c>
      <c r="AT245" s="21" t="s">
        <v>166</v>
      </c>
      <c r="AU245" s="21" t="s">
        <v>77</v>
      </c>
      <c r="AY245" s="21" t="s">
        <v>138</v>
      </c>
      <c r="BE245" s="175" t="e">
        <f>IF(N245="základní",#REF!,0)</f>
        <v>#REF!</v>
      </c>
      <c r="BF245" s="175">
        <f>IF(N245="snížená",#REF!,0)</f>
        <v>0</v>
      </c>
      <c r="BG245" s="175">
        <f>IF(N245="zákl. přenesená",#REF!,0)</f>
        <v>0</v>
      </c>
      <c r="BH245" s="175">
        <f>IF(N245="sníž. přenesená",#REF!,0)</f>
        <v>0</v>
      </c>
      <c r="BI245" s="175">
        <f>IF(N245="nulová",#REF!,0)</f>
        <v>0</v>
      </c>
      <c r="BJ245" s="21" t="s">
        <v>75</v>
      </c>
      <c r="BK245" s="175" t="e">
        <f>ROUND(#REF!*#REF!,2)</f>
        <v>#REF!</v>
      </c>
      <c r="BL245" s="21" t="s">
        <v>185</v>
      </c>
      <c r="BM245" s="21" t="s">
        <v>613</v>
      </c>
    </row>
    <row r="246" spans="2:65" s="1" customFormat="1" ht="32.25" customHeight="1">
      <c r="B246" s="35"/>
      <c r="C246" s="165" t="s">
        <v>614</v>
      </c>
      <c r="D246" s="165" t="s">
        <v>140</v>
      </c>
      <c r="E246" s="166" t="s">
        <v>615</v>
      </c>
      <c r="F246" s="167" t="s">
        <v>616</v>
      </c>
      <c r="G246" s="168" t="s">
        <v>184</v>
      </c>
      <c r="H246" s="169">
        <v>0.9375</v>
      </c>
      <c r="I246" s="170">
        <v>0</v>
      </c>
      <c r="J246" s="170">
        <f t="shared" si="54"/>
        <v>0</v>
      </c>
      <c r="K246" s="167" t="s">
        <v>144</v>
      </c>
      <c r="L246" s="182"/>
      <c r="M246" s="183" t="s">
        <v>18</v>
      </c>
      <c r="N246" s="184" t="s">
        <v>40</v>
      </c>
      <c r="O246" s="173">
        <v>0</v>
      </c>
      <c r="P246" s="173">
        <f t="shared" ref="P246:P252" si="55">O246*H248</f>
        <v>0</v>
      </c>
      <c r="Q246" s="173">
        <v>8.4000000000000005E-2</v>
      </c>
      <c r="R246" s="173">
        <f t="shared" ref="R246:R252" si="56">Q246*H248</f>
        <v>0.38858400000000004</v>
      </c>
      <c r="S246" s="173">
        <v>0</v>
      </c>
      <c r="T246" s="174">
        <f t="shared" ref="T246:T252" si="57">S246*H248</f>
        <v>0</v>
      </c>
      <c r="AR246" s="21" t="s">
        <v>222</v>
      </c>
      <c r="AT246" s="21" t="s">
        <v>166</v>
      </c>
      <c r="AU246" s="21" t="s">
        <v>77</v>
      </c>
      <c r="AY246" s="21" t="s">
        <v>138</v>
      </c>
      <c r="BE246" s="175">
        <f t="shared" ref="BE246:BE252" si="58">IF(N246="základní",J248,0)</f>
        <v>0</v>
      </c>
      <c r="BF246" s="175">
        <f t="shared" ref="BF246:BF252" si="59">IF(N246="snížená",J248,0)</f>
        <v>0</v>
      </c>
      <c r="BG246" s="175">
        <f t="shared" ref="BG246:BG252" si="60">IF(N246="zákl. přenesená",J248,0)</f>
        <v>0</v>
      </c>
      <c r="BH246" s="175">
        <f t="shared" ref="BH246:BH252" si="61">IF(N246="sníž. přenesená",J248,0)</f>
        <v>0</v>
      </c>
      <c r="BI246" s="175">
        <f t="shared" ref="BI246:BI252" si="62">IF(N246="nulová",J248,0)</f>
        <v>0</v>
      </c>
      <c r="BJ246" s="21" t="s">
        <v>75</v>
      </c>
      <c r="BK246" s="175">
        <f t="shared" si="53"/>
        <v>0</v>
      </c>
      <c r="BL246" s="21" t="s">
        <v>185</v>
      </c>
      <c r="BM246" s="21" t="s">
        <v>622</v>
      </c>
    </row>
    <row r="247" spans="2:65" s="1" customFormat="1" ht="33" customHeight="1">
      <c r="B247" s="35"/>
      <c r="C247" s="165" t="s">
        <v>617</v>
      </c>
      <c r="D247" s="165" t="s">
        <v>140</v>
      </c>
      <c r="E247" s="166" t="s">
        <v>618</v>
      </c>
      <c r="F247" s="167" t="s">
        <v>619</v>
      </c>
      <c r="G247" s="168" t="s">
        <v>184</v>
      </c>
      <c r="H247" s="169">
        <v>3.6859999999999999</v>
      </c>
      <c r="I247" s="170">
        <v>0</v>
      </c>
      <c r="J247" s="170">
        <f t="shared" si="54"/>
        <v>0</v>
      </c>
      <c r="K247" s="167" t="s">
        <v>144</v>
      </c>
      <c r="L247" s="55"/>
      <c r="M247" s="171" t="s">
        <v>18</v>
      </c>
      <c r="N247" s="172" t="s">
        <v>40</v>
      </c>
      <c r="O247" s="173">
        <v>1.825</v>
      </c>
      <c r="P247" s="173">
        <f t="shared" si="55"/>
        <v>9.125</v>
      </c>
      <c r="Q247" s="173">
        <v>0</v>
      </c>
      <c r="R247" s="173">
        <f t="shared" si="56"/>
        <v>0</v>
      </c>
      <c r="S247" s="173">
        <v>0</v>
      </c>
      <c r="T247" s="174">
        <f t="shared" si="57"/>
        <v>0</v>
      </c>
      <c r="AR247" s="21" t="s">
        <v>185</v>
      </c>
      <c r="AT247" s="21" t="s">
        <v>140</v>
      </c>
      <c r="AU247" s="21" t="s">
        <v>77</v>
      </c>
      <c r="AY247" s="21" t="s">
        <v>138</v>
      </c>
      <c r="BE247" s="175">
        <f t="shared" si="58"/>
        <v>0</v>
      </c>
      <c r="BF247" s="175">
        <f t="shared" si="59"/>
        <v>0</v>
      </c>
      <c r="BG247" s="175">
        <f t="shared" si="60"/>
        <v>0</v>
      </c>
      <c r="BH247" s="175">
        <f t="shared" si="61"/>
        <v>0</v>
      </c>
      <c r="BI247" s="175">
        <f t="shared" si="62"/>
        <v>0</v>
      </c>
      <c r="BJ247" s="21" t="s">
        <v>75</v>
      </c>
      <c r="BK247" s="175">
        <f t="shared" si="53"/>
        <v>0</v>
      </c>
      <c r="BL247" s="21" t="s">
        <v>185</v>
      </c>
      <c r="BM247" s="21" t="s">
        <v>625</v>
      </c>
    </row>
    <row r="248" spans="2:65" s="1" customFormat="1" ht="22.5" customHeight="1">
      <c r="B248" s="35"/>
      <c r="C248" s="176" t="s">
        <v>620</v>
      </c>
      <c r="D248" s="176" t="s">
        <v>166</v>
      </c>
      <c r="E248" s="177" t="s">
        <v>621</v>
      </c>
      <c r="F248" s="303" t="s">
        <v>972</v>
      </c>
      <c r="G248" s="179" t="s">
        <v>184</v>
      </c>
      <c r="H248" s="180">
        <v>4.6260000000000003</v>
      </c>
      <c r="I248" s="170">
        <v>0</v>
      </c>
      <c r="J248" s="181">
        <f t="shared" si="54"/>
        <v>0</v>
      </c>
      <c r="K248" s="178" t="s">
        <v>18</v>
      </c>
      <c r="L248" s="182"/>
      <c r="M248" s="183" t="s">
        <v>18</v>
      </c>
      <c r="N248" s="184" t="s">
        <v>40</v>
      </c>
      <c r="O248" s="173">
        <v>0</v>
      </c>
      <c r="P248" s="173">
        <f t="shared" si="55"/>
        <v>0</v>
      </c>
      <c r="Q248" s="173">
        <v>1.7500000000000002E-2</v>
      </c>
      <c r="R248" s="173">
        <f t="shared" si="56"/>
        <v>8.7500000000000008E-2</v>
      </c>
      <c r="S248" s="173">
        <v>0</v>
      </c>
      <c r="T248" s="174">
        <f t="shared" si="57"/>
        <v>0</v>
      </c>
      <c r="AR248" s="21" t="s">
        <v>222</v>
      </c>
      <c r="AT248" s="21" t="s">
        <v>166</v>
      </c>
      <c r="AU248" s="21" t="s">
        <v>77</v>
      </c>
      <c r="AY248" s="21" t="s">
        <v>138</v>
      </c>
      <c r="BE248" s="175">
        <f t="shared" si="58"/>
        <v>0</v>
      </c>
      <c r="BF248" s="175">
        <f t="shared" si="59"/>
        <v>0</v>
      </c>
      <c r="BG248" s="175">
        <f t="shared" si="60"/>
        <v>0</v>
      </c>
      <c r="BH248" s="175">
        <f t="shared" si="61"/>
        <v>0</v>
      </c>
      <c r="BI248" s="175">
        <f t="shared" si="62"/>
        <v>0</v>
      </c>
      <c r="BJ248" s="21" t="s">
        <v>75</v>
      </c>
      <c r="BK248" s="175">
        <f t="shared" si="53"/>
        <v>0</v>
      </c>
      <c r="BL248" s="21" t="s">
        <v>185</v>
      </c>
      <c r="BM248" s="21" t="s">
        <v>628</v>
      </c>
    </row>
    <row r="249" spans="2:65" s="1" customFormat="1" ht="29.25" customHeight="1">
      <c r="B249" s="35"/>
      <c r="C249" s="165" t="s">
        <v>623</v>
      </c>
      <c r="D249" s="165" t="s">
        <v>140</v>
      </c>
      <c r="E249" s="166" t="s">
        <v>624</v>
      </c>
      <c r="F249" s="167" t="s">
        <v>971</v>
      </c>
      <c r="G249" s="168" t="s">
        <v>201</v>
      </c>
      <c r="H249" s="169">
        <v>5</v>
      </c>
      <c r="I249" s="170">
        <v>0</v>
      </c>
      <c r="J249" s="170">
        <f t="shared" si="54"/>
        <v>0</v>
      </c>
      <c r="K249" s="167" t="s">
        <v>144</v>
      </c>
      <c r="L249" s="55"/>
      <c r="M249" s="171" t="s">
        <v>18</v>
      </c>
      <c r="N249" s="172" t="s">
        <v>40</v>
      </c>
      <c r="O249" s="173">
        <v>2.859</v>
      </c>
      <c r="P249" s="173">
        <f t="shared" si="55"/>
        <v>2.859</v>
      </c>
      <c r="Q249" s="173">
        <v>0</v>
      </c>
      <c r="R249" s="173">
        <f t="shared" si="56"/>
        <v>0</v>
      </c>
      <c r="S249" s="173">
        <v>0</v>
      </c>
      <c r="T249" s="174">
        <f t="shared" si="57"/>
        <v>0</v>
      </c>
      <c r="AR249" s="21" t="s">
        <v>185</v>
      </c>
      <c r="AT249" s="21" t="s">
        <v>140</v>
      </c>
      <c r="AU249" s="21" t="s">
        <v>77</v>
      </c>
      <c r="AY249" s="21" t="s">
        <v>138</v>
      </c>
      <c r="BE249" s="175">
        <f t="shared" si="58"/>
        <v>0</v>
      </c>
      <c r="BF249" s="175">
        <f t="shared" si="59"/>
        <v>0</v>
      </c>
      <c r="BG249" s="175">
        <f t="shared" si="60"/>
        <v>0</v>
      </c>
      <c r="BH249" s="175">
        <f t="shared" si="61"/>
        <v>0</v>
      </c>
      <c r="BI249" s="175">
        <f t="shared" si="62"/>
        <v>0</v>
      </c>
      <c r="BJ249" s="21" t="s">
        <v>75</v>
      </c>
      <c r="BK249" s="175">
        <f t="shared" si="53"/>
        <v>0</v>
      </c>
      <c r="BL249" s="21" t="s">
        <v>185</v>
      </c>
      <c r="BM249" s="21" t="s">
        <v>632</v>
      </c>
    </row>
    <row r="250" spans="2:65" s="1" customFormat="1" ht="28.5" customHeight="1">
      <c r="B250" s="35"/>
      <c r="C250" s="297" t="s">
        <v>626</v>
      </c>
      <c r="D250" s="297" t="s">
        <v>166</v>
      </c>
      <c r="E250" s="298" t="s">
        <v>627</v>
      </c>
      <c r="F250" s="299" t="s">
        <v>973</v>
      </c>
      <c r="G250" s="300" t="s">
        <v>201</v>
      </c>
      <c r="H250" s="301">
        <v>5</v>
      </c>
      <c r="I250" s="170">
        <v>0</v>
      </c>
      <c r="J250" s="302">
        <f t="shared" si="54"/>
        <v>0</v>
      </c>
      <c r="K250" s="299" t="s">
        <v>144</v>
      </c>
      <c r="L250" s="182"/>
      <c r="M250" s="183" t="s">
        <v>18</v>
      </c>
      <c r="N250" s="184" t="s">
        <v>40</v>
      </c>
      <c r="O250" s="173">
        <v>0</v>
      </c>
      <c r="P250" s="173">
        <f t="shared" si="55"/>
        <v>0</v>
      </c>
      <c r="Q250" s="173">
        <v>3.7999999999999999E-2</v>
      </c>
      <c r="R250" s="173">
        <f t="shared" si="56"/>
        <v>3.7999999999999999E-2</v>
      </c>
      <c r="S250" s="173">
        <v>0</v>
      </c>
      <c r="T250" s="174">
        <f t="shared" si="57"/>
        <v>0</v>
      </c>
      <c r="AR250" s="21" t="s">
        <v>222</v>
      </c>
      <c r="AT250" s="21" t="s">
        <v>166</v>
      </c>
      <c r="AU250" s="21" t="s">
        <v>77</v>
      </c>
      <c r="AY250" s="21" t="s">
        <v>138</v>
      </c>
      <c r="BE250" s="175">
        <f t="shared" si="58"/>
        <v>0</v>
      </c>
      <c r="BF250" s="175">
        <f t="shared" si="59"/>
        <v>0</v>
      </c>
      <c r="BG250" s="175">
        <f t="shared" si="60"/>
        <v>0</v>
      </c>
      <c r="BH250" s="175">
        <f t="shared" si="61"/>
        <v>0</v>
      </c>
      <c r="BI250" s="175">
        <f t="shared" si="62"/>
        <v>0</v>
      </c>
      <c r="BJ250" s="21" t="s">
        <v>75</v>
      </c>
      <c r="BK250" s="175">
        <f t="shared" si="53"/>
        <v>0</v>
      </c>
      <c r="BL250" s="21" t="s">
        <v>185</v>
      </c>
      <c r="BM250" s="21" t="s">
        <v>636</v>
      </c>
    </row>
    <row r="251" spans="2:65" s="1" customFormat="1" ht="31.5" customHeight="1">
      <c r="B251" s="35"/>
      <c r="C251" s="165" t="s">
        <v>629</v>
      </c>
      <c r="D251" s="165" t="s">
        <v>140</v>
      </c>
      <c r="E251" s="166" t="s">
        <v>630</v>
      </c>
      <c r="F251" s="167" t="s">
        <v>631</v>
      </c>
      <c r="G251" s="168" t="s">
        <v>201</v>
      </c>
      <c r="H251" s="169">
        <v>1</v>
      </c>
      <c r="I251" s="170">
        <v>0</v>
      </c>
      <c r="J251" s="170">
        <f t="shared" si="54"/>
        <v>0</v>
      </c>
      <c r="K251" s="167" t="s">
        <v>144</v>
      </c>
      <c r="L251" s="55"/>
      <c r="M251" s="171" t="s">
        <v>18</v>
      </c>
      <c r="N251" s="172" t="s">
        <v>40</v>
      </c>
      <c r="O251" s="173">
        <v>3.3039999999999998</v>
      </c>
      <c r="P251" s="173">
        <f t="shared" si="55"/>
        <v>3.3039999999999998</v>
      </c>
      <c r="Q251" s="173">
        <v>0</v>
      </c>
      <c r="R251" s="173">
        <f t="shared" si="56"/>
        <v>0</v>
      </c>
      <c r="S251" s="173">
        <v>0</v>
      </c>
      <c r="T251" s="174">
        <f t="shared" si="57"/>
        <v>0</v>
      </c>
      <c r="AR251" s="21" t="s">
        <v>185</v>
      </c>
      <c r="AT251" s="21" t="s">
        <v>140</v>
      </c>
      <c r="AU251" s="21" t="s">
        <v>77</v>
      </c>
      <c r="AY251" s="21" t="s">
        <v>138</v>
      </c>
      <c r="BE251" s="175">
        <f t="shared" si="58"/>
        <v>0</v>
      </c>
      <c r="BF251" s="175">
        <f t="shared" si="59"/>
        <v>0</v>
      </c>
      <c r="BG251" s="175">
        <f t="shared" si="60"/>
        <v>0</v>
      </c>
      <c r="BH251" s="175">
        <f t="shared" si="61"/>
        <v>0</v>
      </c>
      <c r="BI251" s="175">
        <f t="shared" si="62"/>
        <v>0</v>
      </c>
      <c r="BJ251" s="21" t="s">
        <v>75</v>
      </c>
      <c r="BK251" s="175">
        <f>ROUND(I253*H253,2)</f>
        <v>0</v>
      </c>
      <c r="BL251" s="21" t="s">
        <v>185</v>
      </c>
      <c r="BM251" s="21" t="s">
        <v>639</v>
      </c>
    </row>
    <row r="252" spans="2:65" s="1" customFormat="1" ht="22.5" customHeight="1">
      <c r="B252" s="35"/>
      <c r="C252" s="297" t="s">
        <v>633</v>
      </c>
      <c r="D252" s="297" t="s">
        <v>166</v>
      </c>
      <c r="E252" s="298" t="s">
        <v>634</v>
      </c>
      <c r="F252" s="299" t="s">
        <v>635</v>
      </c>
      <c r="G252" s="300" t="s">
        <v>201</v>
      </c>
      <c r="H252" s="301">
        <v>1</v>
      </c>
      <c r="I252" s="302">
        <v>0</v>
      </c>
      <c r="J252" s="302">
        <f t="shared" si="54"/>
        <v>0</v>
      </c>
      <c r="K252" s="299" t="s">
        <v>144</v>
      </c>
      <c r="L252" s="182"/>
      <c r="M252" s="183" t="s">
        <v>18</v>
      </c>
      <c r="N252" s="184" t="s">
        <v>40</v>
      </c>
      <c r="O252" s="173">
        <v>0</v>
      </c>
      <c r="P252" s="173">
        <f t="shared" si="55"/>
        <v>0</v>
      </c>
      <c r="Q252" s="173">
        <v>4.2999999999999997E-2</v>
      </c>
      <c r="R252" s="173">
        <f t="shared" si="56"/>
        <v>4.2999999999999997E-2</v>
      </c>
      <c r="S252" s="173">
        <v>0</v>
      </c>
      <c r="T252" s="174">
        <f t="shared" si="57"/>
        <v>0</v>
      </c>
      <c r="AR252" s="21" t="s">
        <v>222</v>
      </c>
      <c r="AT252" s="21" t="s">
        <v>166</v>
      </c>
      <c r="AU252" s="21" t="s">
        <v>77</v>
      </c>
      <c r="AY252" s="21" t="s">
        <v>138</v>
      </c>
      <c r="BE252" s="175">
        <f t="shared" si="58"/>
        <v>0</v>
      </c>
      <c r="BF252" s="175">
        <f t="shared" si="59"/>
        <v>0</v>
      </c>
      <c r="BG252" s="175">
        <f t="shared" si="60"/>
        <v>0</v>
      </c>
      <c r="BH252" s="175">
        <f t="shared" si="61"/>
        <v>0</v>
      </c>
      <c r="BI252" s="175">
        <f t="shared" si="62"/>
        <v>0</v>
      </c>
      <c r="BJ252" s="21" t="s">
        <v>75</v>
      </c>
      <c r="BK252" s="175">
        <f>ROUND(I254*H254,2)</f>
        <v>0</v>
      </c>
      <c r="BL252" s="21" t="s">
        <v>185</v>
      </c>
      <c r="BM252" s="21" t="s">
        <v>642</v>
      </c>
    </row>
    <row r="253" spans="2:65" s="1" customFormat="1" ht="30" customHeight="1">
      <c r="B253" s="35"/>
      <c r="C253" s="165" t="s">
        <v>637</v>
      </c>
      <c r="D253" s="165" t="s">
        <v>140</v>
      </c>
      <c r="E253" s="166" t="s">
        <v>638</v>
      </c>
      <c r="F253" s="167" t="s">
        <v>976</v>
      </c>
      <c r="G253" s="168" t="s">
        <v>201</v>
      </c>
      <c r="H253" s="169">
        <v>1</v>
      </c>
      <c r="I253" s="170">
        <v>0</v>
      </c>
      <c r="J253" s="170">
        <f>ROUND(I253*H253,2)</f>
        <v>0</v>
      </c>
      <c r="K253" s="167" t="s">
        <v>144</v>
      </c>
      <c r="L253" s="55"/>
      <c r="M253" s="171" t="s">
        <v>18</v>
      </c>
      <c r="N253" s="172" t="s">
        <v>40</v>
      </c>
      <c r="O253" s="173">
        <v>0.34499999999999997</v>
      </c>
      <c r="P253" s="173" t="e">
        <f>O253*#REF!</f>
        <v>#REF!</v>
      </c>
      <c r="Q253" s="173">
        <v>0</v>
      </c>
      <c r="R253" s="173" t="e">
        <f>Q253*#REF!</f>
        <v>#REF!</v>
      </c>
      <c r="S253" s="173">
        <v>0</v>
      </c>
      <c r="T253" s="174" t="e">
        <f>S253*#REF!</f>
        <v>#REF!</v>
      </c>
      <c r="AR253" s="21" t="s">
        <v>185</v>
      </c>
      <c r="AT253" s="21" t="s">
        <v>140</v>
      </c>
      <c r="AU253" s="21" t="s">
        <v>77</v>
      </c>
      <c r="AY253" s="21" t="s">
        <v>138</v>
      </c>
      <c r="BE253" s="175" t="e">
        <f>IF(N253="základní",#REF!,0)</f>
        <v>#REF!</v>
      </c>
      <c r="BF253" s="175">
        <f>IF(N253="snížená",#REF!,0)</f>
        <v>0</v>
      </c>
      <c r="BG253" s="175">
        <f>IF(N253="zákl. přenesená",#REF!,0)</f>
        <v>0</v>
      </c>
      <c r="BH253" s="175">
        <f>IF(N253="sníž. přenesená",#REF!,0)</f>
        <v>0</v>
      </c>
      <c r="BI253" s="175">
        <f>IF(N253="nulová",#REF!,0)</f>
        <v>0</v>
      </c>
      <c r="BJ253" s="21" t="s">
        <v>75</v>
      </c>
      <c r="BK253" s="175" t="e">
        <f>ROUND(#REF!*#REF!,2)</f>
        <v>#REF!</v>
      </c>
      <c r="BL253" s="21" t="s">
        <v>185</v>
      </c>
      <c r="BM253" s="21" t="s">
        <v>643</v>
      </c>
    </row>
    <row r="254" spans="2:65" s="1" customFormat="1" ht="28.5" customHeight="1">
      <c r="B254" s="35"/>
      <c r="C254" s="297" t="s">
        <v>640</v>
      </c>
      <c r="D254" s="297" t="s">
        <v>166</v>
      </c>
      <c r="E254" s="298" t="s">
        <v>641</v>
      </c>
      <c r="F254" s="299" t="s">
        <v>977</v>
      </c>
      <c r="G254" s="300" t="s">
        <v>201</v>
      </c>
      <c r="H254" s="301">
        <v>1</v>
      </c>
      <c r="I254" s="302">
        <v>0</v>
      </c>
      <c r="J254" s="302">
        <f>ROUND(I254*H254,2)</f>
        <v>0</v>
      </c>
      <c r="K254" s="299" t="s">
        <v>144</v>
      </c>
      <c r="L254" s="55"/>
      <c r="M254" s="171" t="s">
        <v>18</v>
      </c>
      <c r="N254" s="172" t="s">
        <v>40</v>
      </c>
      <c r="O254" s="173">
        <v>0.46400000000000002</v>
      </c>
      <c r="P254" s="173">
        <f>O254*H261</f>
        <v>0.46400000000000002</v>
      </c>
      <c r="Q254" s="173">
        <v>0</v>
      </c>
      <c r="R254" s="173">
        <f>Q254*H261</f>
        <v>0</v>
      </c>
      <c r="S254" s="173">
        <v>0</v>
      </c>
      <c r="T254" s="174">
        <f>S254*H261</f>
        <v>0</v>
      </c>
      <c r="AR254" s="21" t="s">
        <v>185</v>
      </c>
      <c r="AT254" s="21" t="s">
        <v>140</v>
      </c>
      <c r="AU254" s="21" t="s">
        <v>77</v>
      </c>
      <c r="AY254" s="21" t="s">
        <v>138</v>
      </c>
      <c r="BE254" s="175">
        <f>IF(N254="základní",J261,0)</f>
        <v>0</v>
      </c>
      <c r="BF254" s="175">
        <f>IF(N254="snížená",J261,0)</f>
        <v>0</v>
      </c>
      <c r="BG254" s="175">
        <f>IF(N254="zákl. přenesená",J261,0)</f>
        <v>0</v>
      </c>
      <c r="BH254" s="175">
        <f>IF(N254="sníž. přenesená",J261,0)</f>
        <v>0</v>
      </c>
      <c r="BI254" s="175">
        <f>IF(N254="nulová",J261,0)</f>
        <v>0</v>
      </c>
      <c r="BJ254" s="21" t="s">
        <v>75</v>
      </c>
      <c r="BK254" s="175">
        <f>ROUND(I261*H261,2)</f>
        <v>0</v>
      </c>
      <c r="BL254" s="21" t="s">
        <v>185</v>
      </c>
      <c r="BM254" s="21" t="s">
        <v>647</v>
      </c>
    </row>
    <row r="255" spans="2:65" s="1" customFormat="1" ht="29.25" customHeight="1">
      <c r="B255" s="35"/>
      <c r="C255" s="165" t="s">
        <v>637</v>
      </c>
      <c r="D255" s="165" t="s">
        <v>140</v>
      </c>
      <c r="E255" s="166" t="s">
        <v>638</v>
      </c>
      <c r="F255" s="167" t="s">
        <v>974</v>
      </c>
      <c r="G255" s="168" t="s">
        <v>201</v>
      </c>
      <c r="H255" s="169">
        <v>1</v>
      </c>
      <c r="I255" s="170">
        <v>0</v>
      </c>
      <c r="J255" s="170">
        <f t="shared" ref="J255:J258" si="63">ROUND(I255*H255,2)</f>
        <v>0</v>
      </c>
      <c r="K255" s="167" t="s">
        <v>144</v>
      </c>
      <c r="L255" s="55"/>
      <c r="M255" s="171" t="s">
        <v>18</v>
      </c>
      <c r="N255" s="172" t="s">
        <v>40</v>
      </c>
      <c r="O255" s="173">
        <v>0.63</v>
      </c>
      <c r="P255" s="173">
        <f>O255*H262</f>
        <v>1.8900000000000001</v>
      </c>
      <c r="Q255" s="173">
        <v>0</v>
      </c>
      <c r="R255" s="173">
        <f>Q255*H262</f>
        <v>0</v>
      </c>
      <c r="S255" s="173">
        <v>0</v>
      </c>
      <c r="T255" s="174">
        <f>S255*H262</f>
        <v>0</v>
      </c>
      <c r="AR255" s="21" t="s">
        <v>185</v>
      </c>
      <c r="AT255" s="21" t="s">
        <v>140</v>
      </c>
      <c r="AU255" s="21" t="s">
        <v>77</v>
      </c>
      <c r="AY255" s="21" t="s">
        <v>138</v>
      </c>
      <c r="BE255" s="175">
        <f>IF(N255="základní",J262,0)</f>
        <v>0</v>
      </c>
      <c r="BF255" s="175">
        <f>IF(N255="snížená",J262,0)</f>
        <v>0</v>
      </c>
      <c r="BG255" s="175">
        <f>IF(N255="zákl. přenesená",J262,0)</f>
        <v>0</v>
      </c>
      <c r="BH255" s="175">
        <f>IF(N255="sníž. přenesená",J262,0)</f>
        <v>0</v>
      </c>
      <c r="BI255" s="175">
        <f>IF(N255="nulová",J262,0)</f>
        <v>0</v>
      </c>
      <c r="BJ255" s="21" t="s">
        <v>75</v>
      </c>
      <c r="BK255" s="175">
        <f>ROUND(I262*H262,2)</f>
        <v>0</v>
      </c>
      <c r="BL255" s="21" t="s">
        <v>185</v>
      </c>
      <c r="BM255" s="21" t="s">
        <v>651</v>
      </c>
    </row>
    <row r="256" spans="2:65" s="1" customFormat="1" ht="28.5" customHeight="1">
      <c r="B256" s="35"/>
      <c r="C256" s="297" t="s">
        <v>640</v>
      </c>
      <c r="D256" s="297" t="s">
        <v>166</v>
      </c>
      <c r="E256" s="298" t="s">
        <v>641</v>
      </c>
      <c r="F256" s="299" t="s">
        <v>975</v>
      </c>
      <c r="G256" s="300" t="s">
        <v>201</v>
      </c>
      <c r="H256" s="301">
        <v>1</v>
      </c>
      <c r="I256" s="302">
        <v>0</v>
      </c>
      <c r="J256" s="302">
        <f t="shared" si="63"/>
        <v>0</v>
      </c>
      <c r="K256" s="299" t="s">
        <v>144</v>
      </c>
      <c r="L256" s="182"/>
      <c r="M256" s="183" t="s">
        <v>18</v>
      </c>
      <c r="N256" s="184" t="s">
        <v>40</v>
      </c>
      <c r="O256" s="173">
        <v>0</v>
      </c>
      <c r="P256" s="173">
        <f>O256*H263</f>
        <v>0</v>
      </c>
      <c r="Q256" s="173">
        <v>5.0000000000000001E-3</v>
      </c>
      <c r="R256" s="173">
        <f>Q256*H263</f>
        <v>3.7499999999999999E-2</v>
      </c>
      <c r="S256" s="173">
        <v>0</v>
      </c>
      <c r="T256" s="174">
        <f>S256*H263</f>
        <v>0</v>
      </c>
      <c r="AR256" s="21" t="s">
        <v>222</v>
      </c>
      <c r="AT256" s="21" t="s">
        <v>166</v>
      </c>
      <c r="AU256" s="21" t="s">
        <v>77</v>
      </c>
      <c r="AY256" s="21" t="s">
        <v>138</v>
      </c>
      <c r="BE256" s="175">
        <f>IF(N256="základní",J263,0)</f>
        <v>0</v>
      </c>
      <c r="BF256" s="175">
        <f>IF(N256="snížená",J263,0)</f>
        <v>0</v>
      </c>
      <c r="BG256" s="175">
        <f>IF(N256="zákl. přenesená",J263,0)</f>
        <v>0</v>
      </c>
      <c r="BH256" s="175">
        <f>IF(N256="sníž. přenesená",J263,0)</f>
        <v>0</v>
      </c>
      <c r="BI256" s="175">
        <f>IF(N256="nulová",J263,0)</f>
        <v>0</v>
      </c>
      <c r="BJ256" s="21" t="s">
        <v>75</v>
      </c>
      <c r="BK256" s="175">
        <f>ROUND(I263*H263,2)</f>
        <v>0</v>
      </c>
      <c r="BL256" s="21" t="s">
        <v>185</v>
      </c>
      <c r="BM256" s="21" t="s">
        <v>655</v>
      </c>
    </row>
    <row r="257" spans="1:65" s="1" customFormat="1" ht="49.5" customHeight="1">
      <c r="B257" s="35"/>
      <c r="C257" s="165" t="s">
        <v>637</v>
      </c>
      <c r="D257" s="165" t="s">
        <v>140</v>
      </c>
      <c r="E257" s="166" t="s">
        <v>638</v>
      </c>
      <c r="F257" s="292" t="s">
        <v>1000</v>
      </c>
      <c r="G257" s="168" t="s">
        <v>201</v>
      </c>
      <c r="H257" s="169">
        <v>0.58799999999999997</v>
      </c>
      <c r="I257" s="170">
        <v>0</v>
      </c>
      <c r="J257" s="170">
        <f t="shared" si="63"/>
        <v>0</v>
      </c>
      <c r="K257" s="167" t="s">
        <v>144</v>
      </c>
      <c r="L257" s="182"/>
      <c r="M257" s="183" t="s">
        <v>18</v>
      </c>
      <c r="N257" s="184" t="s">
        <v>40</v>
      </c>
      <c r="O257" s="173">
        <v>0</v>
      </c>
      <c r="P257" s="173" t="e">
        <f>O257*#REF!</f>
        <v>#REF!</v>
      </c>
      <c r="Q257" s="173">
        <v>5.0000000000000001E-3</v>
      </c>
      <c r="R257" s="173" t="e">
        <f>Q257*#REF!</f>
        <v>#REF!</v>
      </c>
      <c r="S257" s="173">
        <v>0</v>
      </c>
      <c r="T257" s="174" t="e">
        <f>S257*#REF!</f>
        <v>#REF!</v>
      </c>
      <c r="AR257" s="21" t="s">
        <v>222</v>
      </c>
      <c r="AT257" s="21" t="s">
        <v>166</v>
      </c>
      <c r="AU257" s="21" t="s">
        <v>77</v>
      </c>
      <c r="AY257" s="21" t="s">
        <v>138</v>
      </c>
      <c r="BE257" s="175" t="e">
        <f>IF(N257="základní",#REF!,0)</f>
        <v>#REF!</v>
      </c>
      <c r="BF257" s="175">
        <f>IF(N257="snížená",#REF!,0)</f>
        <v>0</v>
      </c>
      <c r="BG257" s="175">
        <f>IF(N257="zákl. přenesená",#REF!,0)</f>
        <v>0</v>
      </c>
      <c r="BH257" s="175">
        <f>IF(N257="sníž. přenesená",#REF!,0)</f>
        <v>0</v>
      </c>
      <c r="BI257" s="175">
        <f>IF(N257="nulová",#REF!,0)</f>
        <v>0</v>
      </c>
      <c r="BJ257" s="21" t="s">
        <v>75</v>
      </c>
      <c r="BK257" s="175" t="e">
        <f>ROUND(#REF!*#REF!,2)</f>
        <v>#REF!</v>
      </c>
      <c r="BL257" s="21" t="s">
        <v>185</v>
      </c>
      <c r="BM257" s="21" t="s">
        <v>656</v>
      </c>
    </row>
    <row r="258" spans="1:65" s="1" customFormat="1" ht="45" customHeight="1">
      <c r="B258" s="35"/>
      <c r="C258" s="297" t="s">
        <v>640</v>
      </c>
      <c r="D258" s="297" t="s">
        <v>166</v>
      </c>
      <c r="E258" s="298" t="s">
        <v>641</v>
      </c>
      <c r="F258" s="299" t="s">
        <v>1008</v>
      </c>
      <c r="G258" s="300" t="s">
        <v>201</v>
      </c>
      <c r="H258" s="301">
        <v>0.58799999999999997</v>
      </c>
      <c r="I258" s="302">
        <v>0</v>
      </c>
      <c r="J258" s="302">
        <f t="shared" si="63"/>
        <v>0</v>
      </c>
      <c r="K258" s="299" t="s">
        <v>144</v>
      </c>
      <c r="L258" s="55"/>
      <c r="M258" s="171" t="s">
        <v>18</v>
      </c>
      <c r="N258" s="172" t="s">
        <v>40</v>
      </c>
      <c r="O258" s="173">
        <v>0.24299999999999999</v>
      </c>
      <c r="P258" s="173" t="e">
        <f>O258*#REF!</f>
        <v>#REF!</v>
      </c>
      <c r="Q258" s="173">
        <v>0</v>
      </c>
      <c r="R258" s="173" t="e">
        <f>Q258*#REF!</f>
        <v>#REF!</v>
      </c>
      <c r="S258" s="173">
        <v>0</v>
      </c>
      <c r="T258" s="174" t="e">
        <f>S258*#REF!</f>
        <v>#REF!</v>
      </c>
      <c r="AR258" s="21" t="s">
        <v>185</v>
      </c>
      <c r="AT258" s="21" t="s">
        <v>140</v>
      </c>
      <c r="AU258" s="21" t="s">
        <v>77</v>
      </c>
      <c r="AY258" s="21" t="s">
        <v>138</v>
      </c>
      <c r="BE258" s="175" t="e">
        <f>IF(N258="základní",#REF!,0)</f>
        <v>#REF!</v>
      </c>
      <c r="BF258" s="175">
        <f>IF(N258="snížená",#REF!,0)</f>
        <v>0</v>
      </c>
      <c r="BG258" s="175">
        <f>IF(N258="zákl. přenesená",#REF!,0)</f>
        <v>0</v>
      </c>
      <c r="BH258" s="175">
        <f>IF(N258="sníž. přenesená",#REF!,0)</f>
        <v>0</v>
      </c>
      <c r="BI258" s="175">
        <f>IF(N258="nulová",#REF!,0)</f>
        <v>0</v>
      </c>
      <c r="BJ258" s="21" t="s">
        <v>75</v>
      </c>
      <c r="BK258" s="175" t="e">
        <f>ROUND(#REF!*#REF!,2)</f>
        <v>#REF!</v>
      </c>
      <c r="BL258" s="21" t="s">
        <v>185</v>
      </c>
      <c r="BM258" s="21" t="s">
        <v>657</v>
      </c>
    </row>
    <row r="259" spans="1:65" s="1" customFormat="1" ht="35.25" customHeight="1">
      <c r="B259" s="35"/>
      <c r="C259" s="165" t="s">
        <v>637</v>
      </c>
      <c r="D259" s="165" t="s">
        <v>140</v>
      </c>
      <c r="E259" s="166" t="s">
        <v>638</v>
      </c>
      <c r="F259" s="167" t="s">
        <v>978</v>
      </c>
      <c r="G259" s="168" t="s">
        <v>201</v>
      </c>
      <c r="H259" s="169">
        <v>4</v>
      </c>
      <c r="I259" s="170">
        <v>0</v>
      </c>
      <c r="J259" s="170">
        <f t="shared" ref="J259:J260" si="64">ROUND(I259*H259,2)</f>
        <v>0</v>
      </c>
      <c r="K259" s="167" t="s">
        <v>144</v>
      </c>
      <c r="L259" s="182"/>
      <c r="M259" s="183" t="s">
        <v>18</v>
      </c>
      <c r="N259" s="184" t="s">
        <v>40</v>
      </c>
      <c r="O259" s="173">
        <v>0</v>
      </c>
      <c r="P259" s="173" t="e">
        <f>O259*#REF!</f>
        <v>#REF!</v>
      </c>
      <c r="Q259" s="173">
        <v>1.23E-3</v>
      </c>
      <c r="R259" s="173" t="e">
        <f>Q259*#REF!</f>
        <v>#REF!</v>
      </c>
      <c r="S259" s="173">
        <v>0</v>
      </c>
      <c r="T259" s="174" t="e">
        <f>S259*#REF!</f>
        <v>#REF!</v>
      </c>
      <c r="AR259" s="21" t="s">
        <v>222</v>
      </c>
      <c r="AT259" s="21" t="s">
        <v>166</v>
      </c>
      <c r="AU259" s="21" t="s">
        <v>77</v>
      </c>
      <c r="AY259" s="21" t="s">
        <v>138</v>
      </c>
      <c r="BE259" s="175" t="e">
        <f>IF(N259="základní",#REF!,0)</f>
        <v>#REF!</v>
      </c>
      <c r="BF259" s="175">
        <f>IF(N259="snížená",#REF!,0)</f>
        <v>0</v>
      </c>
      <c r="BG259" s="175">
        <f>IF(N259="zákl. přenesená",#REF!,0)</f>
        <v>0</v>
      </c>
      <c r="BH259" s="175">
        <f>IF(N259="sníž. přenesená",#REF!,0)</f>
        <v>0</v>
      </c>
      <c r="BI259" s="175">
        <f>IF(N259="nulová",#REF!,0)</f>
        <v>0</v>
      </c>
      <c r="BJ259" s="21" t="s">
        <v>75</v>
      </c>
      <c r="BK259" s="175" t="e">
        <f>ROUND(#REF!*#REF!,2)</f>
        <v>#REF!</v>
      </c>
      <c r="BL259" s="21" t="s">
        <v>185</v>
      </c>
      <c r="BM259" s="21" t="s">
        <v>658</v>
      </c>
    </row>
    <row r="260" spans="1:65" s="1" customFormat="1" ht="37.5" customHeight="1">
      <c r="B260" s="35"/>
      <c r="C260" s="297" t="s">
        <v>640</v>
      </c>
      <c r="D260" s="297" t="s">
        <v>166</v>
      </c>
      <c r="E260" s="298" t="s">
        <v>641</v>
      </c>
      <c r="F260" s="299" t="s">
        <v>979</v>
      </c>
      <c r="G260" s="300" t="s">
        <v>201</v>
      </c>
      <c r="H260" s="301">
        <v>4</v>
      </c>
      <c r="I260" s="302">
        <v>0</v>
      </c>
      <c r="J260" s="302">
        <f t="shared" si="64"/>
        <v>0</v>
      </c>
      <c r="K260" s="299" t="s">
        <v>144</v>
      </c>
      <c r="L260" s="55"/>
      <c r="M260" s="171" t="s">
        <v>18</v>
      </c>
      <c r="N260" s="172" t="s">
        <v>40</v>
      </c>
      <c r="O260" s="173">
        <v>2.4209999999999998</v>
      </c>
      <c r="P260" s="173">
        <f>O260*H264</f>
        <v>5.1204150000000004</v>
      </c>
      <c r="Q260" s="173">
        <v>0</v>
      </c>
      <c r="R260" s="173">
        <f>Q260*H264</f>
        <v>0</v>
      </c>
      <c r="S260" s="173">
        <v>0</v>
      </c>
      <c r="T260" s="174">
        <f>S260*H264</f>
        <v>0</v>
      </c>
      <c r="AR260" s="21" t="s">
        <v>185</v>
      </c>
      <c r="AT260" s="21" t="s">
        <v>140</v>
      </c>
      <c r="AU260" s="21" t="s">
        <v>77</v>
      </c>
      <c r="AY260" s="21" t="s">
        <v>138</v>
      </c>
      <c r="BE260" s="175">
        <f>IF(N260="základní",J264,0)</f>
        <v>0</v>
      </c>
      <c r="BF260" s="175">
        <f>IF(N260="snížená",J264,0)</f>
        <v>0</v>
      </c>
      <c r="BG260" s="175">
        <f>IF(N260="zákl. přenesená",J264,0)</f>
        <v>0</v>
      </c>
      <c r="BH260" s="175">
        <f>IF(N260="sníž. přenesená",J264,0)</f>
        <v>0</v>
      </c>
      <c r="BI260" s="175">
        <f>IF(N260="nulová",J264,0)</f>
        <v>0</v>
      </c>
      <c r="BJ260" s="21" t="s">
        <v>75</v>
      </c>
      <c r="BK260" s="175">
        <f>ROUND(I264*H264,2)</f>
        <v>0</v>
      </c>
      <c r="BL260" s="21" t="s">
        <v>185</v>
      </c>
      <c r="BM260" s="21" t="s">
        <v>662</v>
      </c>
    </row>
    <row r="261" spans="1:65" s="1" customFormat="1" ht="22.5" customHeight="1">
      <c r="B261" s="35"/>
      <c r="C261" s="165" t="s">
        <v>644</v>
      </c>
      <c r="D261" s="165" t="s">
        <v>140</v>
      </c>
      <c r="E261" s="166" t="s">
        <v>645</v>
      </c>
      <c r="F261" s="167" t="s">
        <v>646</v>
      </c>
      <c r="G261" s="168" t="s">
        <v>201</v>
      </c>
      <c r="H261" s="169">
        <v>1</v>
      </c>
      <c r="I261" s="170">
        <v>0</v>
      </c>
      <c r="J261" s="170">
        <f>ROUND(I261*H261,2)</f>
        <v>0</v>
      </c>
      <c r="K261" s="167" t="s">
        <v>144</v>
      </c>
      <c r="L261" s="55"/>
      <c r="M261" s="171" t="s">
        <v>18</v>
      </c>
      <c r="N261" s="172" t="s">
        <v>40</v>
      </c>
      <c r="O261" s="173">
        <v>1.4079999999999999</v>
      </c>
      <c r="P261" s="173" t="e">
        <f>O261*#REF!</f>
        <v>#REF!</v>
      </c>
      <c r="Q261" s="173">
        <v>3.4000000000000002E-4</v>
      </c>
      <c r="R261" s="173" t="e">
        <f>Q261*#REF!</f>
        <v>#REF!</v>
      </c>
      <c r="S261" s="173">
        <v>0</v>
      </c>
      <c r="T261" s="174" t="e">
        <f>S261*#REF!</f>
        <v>#REF!</v>
      </c>
      <c r="AR261" s="21" t="s">
        <v>185</v>
      </c>
      <c r="AT261" s="21" t="s">
        <v>140</v>
      </c>
      <c r="AU261" s="21" t="s">
        <v>77</v>
      </c>
      <c r="AY261" s="21" t="s">
        <v>138</v>
      </c>
      <c r="BE261" s="175" t="e">
        <f>IF(N261="základní",#REF!,0)</f>
        <v>#REF!</v>
      </c>
      <c r="BF261" s="175">
        <f>IF(N261="snížená",#REF!,0)</f>
        <v>0</v>
      </c>
      <c r="BG261" s="175">
        <f>IF(N261="zákl. přenesená",#REF!,0)</f>
        <v>0</v>
      </c>
      <c r="BH261" s="175">
        <f>IF(N261="sníž. přenesená",#REF!,0)</f>
        <v>0</v>
      </c>
      <c r="BI261" s="175">
        <f>IF(N261="nulová",#REF!,0)</f>
        <v>0</v>
      </c>
      <c r="BJ261" s="21" t="s">
        <v>75</v>
      </c>
      <c r="BK261" s="175" t="e">
        <f>ROUND(#REF!*#REF!,2)</f>
        <v>#REF!</v>
      </c>
      <c r="BL261" s="21" t="s">
        <v>185</v>
      </c>
      <c r="BM261" s="21" t="s">
        <v>665</v>
      </c>
    </row>
    <row r="262" spans="1:65" s="1" customFormat="1" ht="22.5" customHeight="1">
      <c r="B262" s="35"/>
      <c r="C262" s="165" t="s">
        <v>648</v>
      </c>
      <c r="D262" s="165" t="s">
        <v>140</v>
      </c>
      <c r="E262" s="166" t="s">
        <v>649</v>
      </c>
      <c r="F262" s="167" t="s">
        <v>650</v>
      </c>
      <c r="G262" s="168" t="s">
        <v>201</v>
      </c>
      <c r="H262" s="169">
        <v>3</v>
      </c>
      <c r="I262" s="170">
        <v>0</v>
      </c>
      <c r="J262" s="170">
        <f>ROUND(I262*H262,2)</f>
        <v>0</v>
      </c>
      <c r="K262" s="167" t="s">
        <v>144</v>
      </c>
      <c r="L262" s="55"/>
      <c r="M262" s="171" t="s">
        <v>18</v>
      </c>
      <c r="N262" s="172" t="s">
        <v>40</v>
      </c>
      <c r="O262" s="173">
        <v>1.4079999999999999</v>
      </c>
      <c r="P262" s="173" t="e">
        <f>O262*#REF!</f>
        <v>#REF!</v>
      </c>
      <c r="Q262" s="173">
        <v>0</v>
      </c>
      <c r="R262" s="173" t="e">
        <f>Q262*#REF!</f>
        <v>#REF!</v>
      </c>
      <c r="S262" s="173">
        <v>0</v>
      </c>
      <c r="T262" s="174" t="e">
        <f>S262*#REF!</f>
        <v>#REF!</v>
      </c>
      <c r="AR262" s="21" t="s">
        <v>185</v>
      </c>
      <c r="AT262" s="21" t="s">
        <v>140</v>
      </c>
      <c r="AU262" s="21" t="s">
        <v>77</v>
      </c>
      <c r="AY262" s="21" t="s">
        <v>138</v>
      </c>
      <c r="BE262" s="175" t="e">
        <f>IF(N262="základní",#REF!,0)</f>
        <v>#REF!</v>
      </c>
      <c r="BF262" s="175">
        <f>IF(N262="snížená",#REF!,0)</f>
        <v>0</v>
      </c>
      <c r="BG262" s="175">
        <f>IF(N262="zákl. přenesená",#REF!,0)</f>
        <v>0</v>
      </c>
      <c r="BH262" s="175">
        <f>IF(N262="sníž. přenesená",#REF!,0)</f>
        <v>0</v>
      </c>
      <c r="BI262" s="175">
        <f>IF(N262="nulová",#REF!,0)</f>
        <v>0</v>
      </c>
      <c r="BJ262" s="21" t="s">
        <v>75</v>
      </c>
      <c r="BK262" s="175" t="e">
        <f>ROUND(#REF!*#REF!,2)</f>
        <v>#REF!</v>
      </c>
      <c r="BL262" s="21" t="s">
        <v>185</v>
      </c>
      <c r="BM262" s="21" t="s">
        <v>666</v>
      </c>
    </row>
    <row r="263" spans="1:65" s="1" customFormat="1" ht="22.5" customHeight="1">
      <c r="B263" s="35"/>
      <c r="C263" s="176" t="s">
        <v>652</v>
      </c>
      <c r="D263" s="176" t="s">
        <v>166</v>
      </c>
      <c r="E263" s="177" t="s">
        <v>653</v>
      </c>
      <c r="F263" s="178" t="s">
        <v>654</v>
      </c>
      <c r="G263" s="179" t="s">
        <v>223</v>
      </c>
      <c r="H263" s="180">
        <v>7.5</v>
      </c>
      <c r="I263" s="181">
        <v>0</v>
      </c>
      <c r="J263" s="181">
        <f>ROUND(I263*H263,2)</f>
        <v>0</v>
      </c>
      <c r="K263" s="178" t="s">
        <v>144</v>
      </c>
      <c r="L263" s="55"/>
      <c r="M263" s="171" t="s">
        <v>18</v>
      </c>
      <c r="N263" s="172" t="s">
        <v>40</v>
      </c>
      <c r="O263" s="173">
        <v>0.79200000000000004</v>
      </c>
      <c r="P263" s="173" t="e">
        <f>O263*#REF!</f>
        <v>#REF!</v>
      </c>
      <c r="Q263" s="173">
        <v>1E-4</v>
      </c>
      <c r="R263" s="173" t="e">
        <f>Q263*#REF!</f>
        <v>#REF!</v>
      </c>
      <c r="S263" s="173">
        <v>0</v>
      </c>
      <c r="T263" s="174" t="e">
        <f>S263*#REF!</f>
        <v>#REF!</v>
      </c>
      <c r="AR263" s="21" t="s">
        <v>185</v>
      </c>
      <c r="AT263" s="21" t="s">
        <v>140</v>
      </c>
      <c r="AU263" s="21" t="s">
        <v>77</v>
      </c>
      <c r="AY263" s="21" t="s">
        <v>138</v>
      </c>
      <c r="BE263" s="175" t="e">
        <f>IF(N263="základní",#REF!,0)</f>
        <v>#REF!</v>
      </c>
      <c r="BF263" s="175">
        <f>IF(N263="snížená",#REF!,0)</f>
        <v>0</v>
      </c>
      <c r="BG263" s="175">
        <f>IF(N263="zákl. přenesená",#REF!,0)</f>
        <v>0</v>
      </c>
      <c r="BH263" s="175">
        <f>IF(N263="sníž. přenesená",#REF!,0)</f>
        <v>0</v>
      </c>
      <c r="BI263" s="175">
        <f>IF(N263="nulová",#REF!,0)</f>
        <v>0</v>
      </c>
      <c r="BJ263" s="21" t="s">
        <v>75</v>
      </c>
      <c r="BK263" s="175" t="e">
        <f>ROUND(#REF!*#REF!,2)</f>
        <v>#REF!</v>
      </c>
      <c r="BL263" s="21" t="s">
        <v>185</v>
      </c>
      <c r="BM263" s="21" t="s">
        <v>670</v>
      </c>
    </row>
    <row r="264" spans="1:65" s="1" customFormat="1" ht="22.5" customHeight="1">
      <c r="B264" s="35"/>
      <c r="C264" s="165" t="s">
        <v>659</v>
      </c>
      <c r="D264" s="165" t="s">
        <v>140</v>
      </c>
      <c r="E264" s="166" t="s">
        <v>660</v>
      </c>
      <c r="F264" s="167" t="s">
        <v>661</v>
      </c>
      <c r="G264" s="168" t="s">
        <v>163</v>
      </c>
      <c r="H264" s="169">
        <v>2.1150000000000002</v>
      </c>
      <c r="I264" s="170">
        <v>0</v>
      </c>
      <c r="J264" s="170">
        <f>ROUND(I264*H264,2)</f>
        <v>0</v>
      </c>
      <c r="K264" s="167" t="s">
        <v>144</v>
      </c>
      <c r="L264" s="182"/>
      <c r="M264" s="183" t="s">
        <v>18</v>
      </c>
      <c r="N264" s="184" t="s">
        <v>40</v>
      </c>
      <c r="O264" s="173">
        <v>0</v>
      </c>
      <c r="P264" s="173">
        <f>O264*H270</f>
        <v>0</v>
      </c>
      <c r="Q264" s="173">
        <v>7.0000000000000007E-2</v>
      </c>
      <c r="R264" s="173">
        <f>Q264*H270</f>
        <v>0.88690000000000013</v>
      </c>
      <c r="S264" s="173">
        <v>0</v>
      </c>
      <c r="T264" s="174">
        <f>S264*H270</f>
        <v>0</v>
      </c>
      <c r="AR264" s="21" t="s">
        <v>222</v>
      </c>
      <c r="AT264" s="21" t="s">
        <v>166</v>
      </c>
      <c r="AU264" s="21" t="s">
        <v>77</v>
      </c>
      <c r="AY264" s="21" t="s">
        <v>138</v>
      </c>
      <c r="BE264" s="175">
        <f>IF(N264="základní",J270,0)</f>
        <v>0</v>
      </c>
      <c r="BF264" s="175">
        <f>IF(N264="snížená",J270,0)</f>
        <v>0</v>
      </c>
      <c r="BG264" s="175">
        <f>IF(N264="zákl. přenesená",J270,0)</f>
        <v>0</v>
      </c>
      <c r="BH264" s="175">
        <f>IF(N264="sníž. přenesená",J270,0)</f>
        <v>0</v>
      </c>
      <c r="BI264" s="175">
        <f>IF(N264="nulová",J270,0)</f>
        <v>0</v>
      </c>
      <c r="BJ264" s="21" t="s">
        <v>75</v>
      </c>
      <c r="BK264" s="175">
        <f>ROUND(I270*H270,2)</f>
        <v>0</v>
      </c>
      <c r="BL264" s="21" t="s">
        <v>185</v>
      </c>
      <c r="BM264" s="21" t="s">
        <v>682</v>
      </c>
    </row>
    <row r="265" spans="1:65" s="11" customFormat="1" ht="36" customHeight="1">
      <c r="B265" s="185"/>
      <c r="C265" s="150"/>
      <c r="D265" s="162" t="s">
        <v>68</v>
      </c>
      <c r="E265" s="163" t="s">
        <v>663</v>
      </c>
      <c r="F265" s="163" t="s">
        <v>664</v>
      </c>
      <c r="G265" s="150"/>
      <c r="H265" s="150"/>
      <c r="I265" s="150"/>
      <c r="J265" s="164">
        <f>SUM(J266:J267)</f>
        <v>0</v>
      </c>
      <c r="K265" s="150"/>
      <c r="L265" s="190"/>
      <c r="M265" s="191"/>
      <c r="N265" s="192"/>
      <c r="O265" s="192"/>
      <c r="P265" s="192"/>
      <c r="Q265" s="192"/>
      <c r="R265" s="192"/>
      <c r="S265" s="192"/>
      <c r="T265" s="193"/>
      <c r="AT265" s="194" t="s">
        <v>428</v>
      </c>
      <c r="AU265" s="194" t="s">
        <v>77</v>
      </c>
      <c r="AV265" s="11" t="s">
        <v>77</v>
      </c>
      <c r="AW265" s="11" t="s">
        <v>6</v>
      </c>
      <c r="AX265" s="11" t="s">
        <v>75</v>
      </c>
      <c r="AY265" s="194" t="s">
        <v>138</v>
      </c>
    </row>
    <row r="266" spans="1:65" s="1" customFormat="1" ht="22.5" customHeight="1">
      <c r="B266" s="35"/>
      <c r="C266" s="165" t="s">
        <v>667</v>
      </c>
      <c r="D266" s="165" t="s">
        <v>140</v>
      </c>
      <c r="E266" s="166" t="s">
        <v>668</v>
      </c>
      <c r="F266" s="167" t="s">
        <v>669</v>
      </c>
      <c r="G266" s="168" t="s">
        <v>492</v>
      </c>
      <c r="H266" s="169">
        <v>1</v>
      </c>
      <c r="I266" s="170">
        <v>0</v>
      </c>
      <c r="J266" s="170">
        <f>ROUND(I266*H266,2)</f>
        <v>0</v>
      </c>
      <c r="K266" s="167" t="s">
        <v>18</v>
      </c>
      <c r="L266" s="55"/>
      <c r="M266" s="171" t="s">
        <v>18</v>
      </c>
      <c r="N266" s="172" t="s">
        <v>40</v>
      </c>
      <c r="O266" s="173">
        <v>1.2649999999999999</v>
      </c>
      <c r="P266" s="173">
        <f>O266*H272</f>
        <v>0.65779999999999994</v>
      </c>
      <c r="Q266" s="173">
        <v>0</v>
      </c>
      <c r="R266" s="173">
        <f>Q266*H272</f>
        <v>0</v>
      </c>
      <c r="S266" s="173">
        <v>0</v>
      </c>
      <c r="T266" s="174">
        <f>S266*H272</f>
        <v>0</v>
      </c>
      <c r="AR266" s="21" t="s">
        <v>185</v>
      </c>
      <c r="AT266" s="21" t="s">
        <v>140</v>
      </c>
      <c r="AU266" s="21" t="s">
        <v>77</v>
      </c>
      <c r="AY266" s="21" t="s">
        <v>138</v>
      </c>
      <c r="BE266" s="175">
        <f>IF(N266="základní",J272,0)</f>
        <v>0</v>
      </c>
      <c r="BF266" s="175">
        <f>IF(N266="snížená",J272,0)</f>
        <v>0</v>
      </c>
      <c r="BG266" s="175">
        <f>IF(N266="zákl. přenesená",J272,0)</f>
        <v>0</v>
      </c>
      <c r="BH266" s="175">
        <f>IF(N266="sníž. přenesená",J272,0)</f>
        <v>0</v>
      </c>
      <c r="BI266" s="175">
        <f>IF(N266="nulová",J272,0)</f>
        <v>0</v>
      </c>
      <c r="BJ266" s="21" t="s">
        <v>75</v>
      </c>
      <c r="BK266" s="175">
        <f>ROUND(I272*H272,2)</f>
        <v>0</v>
      </c>
      <c r="BL266" s="21" t="s">
        <v>185</v>
      </c>
      <c r="BM266" s="21" t="s">
        <v>687</v>
      </c>
    </row>
    <row r="267" spans="1:65" s="10" customFormat="1" ht="29.85" customHeight="1">
      <c r="A267" s="1"/>
      <c r="B267" s="35"/>
      <c r="C267" s="165" t="s">
        <v>672</v>
      </c>
      <c r="D267" s="165" t="s">
        <v>140</v>
      </c>
      <c r="E267" s="166" t="s">
        <v>673</v>
      </c>
      <c r="F267" s="167" t="s">
        <v>674</v>
      </c>
      <c r="G267" s="168" t="s">
        <v>675</v>
      </c>
      <c r="H267" s="169">
        <v>2351.8539999999998</v>
      </c>
      <c r="I267" s="170">
        <v>0</v>
      </c>
      <c r="J267" s="170">
        <f>ROUND(I267*H267,2)</f>
        <v>0</v>
      </c>
      <c r="K267" s="167" t="s">
        <v>144</v>
      </c>
      <c r="L267" s="154"/>
      <c r="M267" s="155"/>
      <c r="N267" s="156"/>
      <c r="O267" s="156"/>
      <c r="P267" s="157" t="e">
        <f>SUM(P268:P270)</f>
        <v>#REF!</v>
      </c>
      <c r="Q267" s="156"/>
      <c r="R267" s="157" t="e">
        <f>SUM(R268:R270)</f>
        <v>#REF!</v>
      </c>
      <c r="S267" s="156"/>
      <c r="T267" s="158" t="e">
        <f>SUM(T268:T270)</f>
        <v>#REF!</v>
      </c>
      <c r="AR267" s="159" t="s">
        <v>77</v>
      </c>
      <c r="AT267" s="160" t="s">
        <v>68</v>
      </c>
      <c r="AU267" s="160" t="s">
        <v>75</v>
      </c>
      <c r="AY267" s="159" t="s">
        <v>138</v>
      </c>
      <c r="BK267" s="161" t="e">
        <f>SUM(BK268:BK270)</f>
        <v>#REF!</v>
      </c>
    </row>
    <row r="268" spans="1:65" s="1" customFormat="1" ht="30" customHeight="1">
      <c r="B268" s="35"/>
      <c r="C268" s="150"/>
      <c r="D268" s="162" t="s">
        <v>68</v>
      </c>
      <c r="E268" s="163" t="s">
        <v>676</v>
      </c>
      <c r="F268" s="163" t="s">
        <v>677</v>
      </c>
      <c r="G268" s="150"/>
      <c r="H268" s="150"/>
      <c r="I268" s="150"/>
      <c r="J268" s="164">
        <f>SUM(J269:J272)</f>
        <v>0</v>
      </c>
      <c r="K268" s="150"/>
      <c r="L268" s="55"/>
      <c r="M268" s="171" t="s">
        <v>18</v>
      </c>
      <c r="N268" s="172" t="s">
        <v>40</v>
      </c>
      <c r="O268" s="173">
        <v>4.4999999999999998E-2</v>
      </c>
      <c r="P268" s="173" t="e">
        <f>O268*#REF!</f>
        <v>#REF!</v>
      </c>
      <c r="Q268" s="173">
        <v>0</v>
      </c>
      <c r="R268" s="173" t="e">
        <f>Q268*#REF!</f>
        <v>#REF!</v>
      </c>
      <c r="S268" s="173">
        <v>0</v>
      </c>
      <c r="T268" s="174" t="e">
        <f>S268*#REF!</f>
        <v>#REF!</v>
      </c>
      <c r="AR268" s="21" t="s">
        <v>185</v>
      </c>
      <c r="AT268" s="21" t="s">
        <v>140</v>
      </c>
      <c r="AU268" s="21" t="s">
        <v>77</v>
      </c>
      <c r="AY268" s="21" t="s">
        <v>138</v>
      </c>
      <c r="BE268" s="175" t="e">
        <f>IF(N268="základní",#REF!,0)</f>
        <v>#REF!</v>
      </c>
      <c r="BF268" s="175">
        <f>IF(N268="snížená",#REF!,0)</f>
        <v>0</v>
      </c>
      <c r="BG268" s="175">
        <f>IF(N268="zákl. přenesená",#REF!,0)</f>
        <v>0</v>
      </c>
      <c r="BH268" s="175">
        <f>IF(N268="sníž. přenesená",#REF!,0)</f>
        <v>0</v>
      </c>
      <c r="BI268" s="175">
        <f>IF(N268="nulová",#REF!,0)</f>
        <v>0</v>
      </c>
      <c r="BJ268" s="21" t="s">
        <v>75</v>
      </c>
      <c r="BK268" s="175" t="e">
        <f>ROUND(#REF!*#REF!,2)</f>
        <v>#REF!</v>
      </c>
      <c r="BL268" s="21" t="s">
        <v>185</v>
      </c>
      <c r="BM268" s="21" t="s">
        <v>688</v>
      </c>
    </row>
    <row r="269" spans="1:65" s="1" customFormat="1" ht="22.5" customHeight="1">
      <c r="A269" s="10"/>
      <c r="B269" s="149"/>
      <c r="C269" s="165" t="s">
        <v>678</v>
      </c>
      <c r="D269" s="165" t="s">
        <v>140</v>
      </c>
      <c r="E269" s="166" t="s">
        <v>679</v>
      </c>
      <c r="F269" s="292" t="s">
        <v>980</v>
      </c>
      <c r="G269" s="295" t="s">
        <v>184</v>
      </c>
      <c r="H269" s="169">
        <v>12.67</v>
      </c>
      <c r="I269" s="170">
        <v>0</v>
      </c>
      <c r="J269" s="170">
        <f>ROUND(I269*H269,2)</f>
        <v>0</v>
      </c>
      <c r="K269" s="167" t="s">
        <v>144</v>
      </c>
      <c r="L269" s="182"/>
      <c r="M269" s="183" t="s">
        <v>18</v>
      </c>
      <c r="N269" s="184" t="s">
        <v>40</v>
      </c>
      <c r="O269" s="173">
        <v>0</v>
      </c>
      <c r="P269" s="173" t="e">
        <f>O269*#REF!</f>
        <v>#REF!</v>
      </c>
      <c r="Q269" s="173">
        <v>5.9999999999999995E-4</v>
      </c>
      <c r="R269" s="173" t="e">
        <f>Q269*#REF!</f>
        <v>#REF!</v>
      </c>
      <c r="S269" s="173">
        <v>0</v>
      </c>
      <c r="T269" s="174" t="e">
        <f>S269*#REF!</f>
        <v>#REF!</v>
      </c>
      <c r="AR269" s="21" t="s">
        <v>222</v>
      </c>
      <c r="AT269" s="21" t="s">
        <v>166</v>
      </c>
      <c r="AU269" s="21" t="s">
        <v>77</v>
      </c>
      <c r="AY269" s="21" t="s">
        <v>138</v>
      </c>
      <c r="BE269" s="175" t="e">
        <f>IF(N269="základní",#REF!,0)</f>
        <v>#REF!</v>
      </c>
      <c r="BF269" s="175">
        <f>IF(N269="snížená",#REF!,0)</f>
        <v>0</v>
      </c>
      <c r="BG269" s="175">
        <f>IF(N269="zákl. přenesená",#REF!,0)</f>
        <v>0</v>
      </c>
      <c r="BH269" s="175">
        <f>IF(N269="sníž. přenesená",#REF!,0)</f>
        <v>0</v>
      </c>
      <c r="BI269" s="175">
        <f>IF(N269="nulová",#REF!,0)</f>
        <v>0</v>
      </c>
      <c r="BJ269" s="21" t="s">
        <v>75</v>
      </c>
      <c r="BK269" s="175" t="e">
        <f>ROUND(#REF!*#REF!,2)</f>
        <v>#REF!</v>
      </c>
      <c r="BL269" s="21" t="s">
        <v>185</v>
      </c>
      <c r="BM269" s="21" t="s">
        <v>689</v>
      </c>
    </row>
    <row r="270" spans="1:65" s="1" customFormat="1" ht="22.5" customHeight="1">
      <c r="B270" s="35"/>
      <c r="C270" s="176" t="s">
        <v>680</v>
      </c>
      <c r="D270" s="176" t="s">
        <v>166</v>
      </c>
      <c r="E270" s="177" t="s">
        <v>681</v>
      </c>
      <c r="F270" s="303" t="s">
        <v>981</v>
      </c>
      <c r="G270" s="179" t="s">
        <v>184</v>
      </c>
      <c r="H270" s="180">
        <v>12.67</v>
      </c>
      <c r="I270" s="181">
        <v>0</v>
      </c>
      <c r="J270" s="181">
        <f>ROUND(I270*H270,2)</f>
        <v>0</v>
      </c>
      <c r="K270" s="178" t="s">
        <v>144</v>
      </c>
      <c r="L270" s="55"/>
      <c r="M270" s="171" t="s">
        <v>18</v>
      </c>
      <c r="N270" s="172" t="s">
        <v>40</v>
      </c>
      <c r="O270" s="173">
        <v>2.42</v>
      </c>
      <c r="P270" s="173" t="e">
        <f>O270*#REF!</f>
        <v>#REF!</v>
      </c>
      <c r="Q270" s="173">
        <v>0</v>
      </c>
      <c r="R270" s="173" t="e">
        <f>Q270*#REF!</f>
        <v>#REF!</v>
      </c>
      <c r="S270" s="173">
        <v>0</v>
      </c>
      <c r="T270" s="174" t="e">
        <f>S270*#REF!</f>
        <v>#REF!</v>
      </c>
      <c r="AR270" s="21" t="s">
        <v>185</v>
      </c>
      <c r="AT270" s="21" t="s">
        <v>140</v>
      </c>
      <c r="AU270" s="21" t="s">
        <v>77</v>
      </c>
      <c r="AY270" s="21" t="s">
        <v>138</v>
      </c>
      <c r="BE270" s="175" t="e">
        <f>IF(N270="základní",#REF!,0)</f>
        <v>#REF!</v>
      </c>
      <c r="BF270" s="175">
        <f>IF(N270="snížená",#REF!,0)</f>
        <v>0</v>
      </c>
      <c r="BG270" s="175">
        <f>IF(N270="zákl. přenesená",#REF!,0)</f>
        <v>0</v>
      </c>
      <c r="BH270" s="175">
        <f>IF(N270="sníž. přenesená",#REF!,0)</f>
        <v>0</v>
      </c>
      <c r="BI270" s="175">
        <f>IF(N270="nulová",#REF!,0)</f>
        <v>0</v>
      </c>
      <c r="BJ270" s="21" t="s">
        <v>75</v>
      </c>
      <c r="BK270" s="175" t="e">
        <f>ROUND(#REF!*#REF!,2)</f>
        <v>#REF!</v>
      </c>
      <c r="BL270" s="21" t="s">
        <v>185</v>
      </c>
      <c r="BM270" s="21" t="s">
        <v>690</v>
      </c>
    </row>
    <row r="271" spans="1:65" s="10" customFormat="1" ht="21" customHeight="1">
      <c r="A271" s="1"/>
      <c r="B271" s="35"/>
      <c r="C271" s="186"/>
      <c r="D271" s="187" t="s">
        <v>428</v>
      </c>
      <c r="E271" s="186"/>
      <c r="F271" s="188" t="s">
        <v>683</v>
      </c>
      <c r="G271" s="186"/>
      <c r="H271" s="189">
        <v>3.52</v>
      </c>
      <c r="I271" s="186"/>
      <c r="J271" s="186"/>
      <c r="K271" s="186"/>
      <c r="L271" s="154"/>
      <c r="M271" s="155"/>
      <c r="N271" s="156"/>
      <c r="O271" s="156"/>
      <c r="P271" s="157">
        <f>SUM(P272:P272)</f>
        <v>2.98935</v>
      </c>
      <c r="Q271" s="156"/>
      <c r="R271" s="157">
        <f>SUM(R272:R272)</f>
        <v>0</v>
      </c>
      <c r="S271" s="156"/>
      <c r="T271" s="158">
        <f>SUM(T272:T272)</f>
        <v>7.1175000000000002E-2</v>
      </c>
      <c r="AR271" s="159" t="s">
        <v>77</v>
      </c>
      <c r="AT271" s="160" t="s">
        <v>68</v>
      </c>
      <c r="AU271" s="160" t="s">
        <v>75</v>
      </c>
      <c r="AY271" s="159" t="s">
        <v>138</v>
      </c>
      <c r="BK271" s="161">
        <f>SUM(BK272:BK272)</f>
        <v>0</v>
      </c>
    </row>
    <row r="272" spans="1:65" s="1" customFormat="1" ht="22.5" customHeight="1">
      <c r="A272" s="10"/>
      <c r="B272" s="149"/>
      <c r="C272" s="165" t="s">
        <v>684</v>
      </c>
      <c r="D272" s="165" t="s">
        <v>140</v>
      </c>
      <c r="E272" s="166" t="s">
        <v>685</v>
      </c>
      <c r="F272" s="167" t="s">
        <v>686</v>
      </c>
      <c r="G272" s="168" t="s">
        <v>163</v>
      </c>
      <c r="H272" s="169">
        <v>0.52</v>
      </c>
      <c r="I272" s="170">
        <v>0</v>
      </c>
      <c r="J272" s="170">
        <f>ROUND(I272*H272,2)</f>
        <v>0</v>
      </c>
      <c r="K272" s="167" t="s">
        <v>144</v>
      </c>
      <c r="L272" s="55"/>
      <c r="M272" s="171" t="s">
        <v>18</v>
      </c>
      <c r="N272" s="172" t="s">
        <v>40</v>
      </c>
      <c r="O272" s="173">
        <v>0.105</v>
      </c>
      <c r="P272" s="173">
        <f>O272*H274</f>
        <v>2.98935</v>
      </c>
      <c r="Q272" s="173">
        <v>0</v>
      </c>
      <c r="R272" s="173">
        <f>Q272*H274</f>
        <v>0</v>
      </c>
      <c r="S272" s="173">
        <v>2.5000000000000001E-3</v>
      </c>
      <c r="T272" s="174">
        <f>S272*H274</f>
        <v>7.1175000000000002E-2</v>
      </c>
      <c r="AR272" s="21" t="s">
        <v>185</v>
      </c>
      <c r="AT272" s="21" t="s">
        <v>140</v>
      </c>
      <c r="AU272" s="21" t="s">
        <v>77</v>
      </c>
      <c r="AY272" s="21" t="s">
        <v>138</v>
      </c>
      <c r="BE272" s="175">
        <f>IF(N272="základní",J274,0)</f>
        <v>0</v>
      </c>
      <c r="BF272" s="175">
        <f>IF(N272="snížená",J274,0)</f>
        <v>0</v>
      </c>
      <c r="BG272" s="175">
        <f>IF(N272="zákl. přenesená",J274,0)</f>
        <v>0</v>
      </c>
      <c r="BH272" s="175">
        <f>IF(N272="sníž. přenesená",J274,0)</f>
        <v>0</v>
      </c>
      <c r="BI272" s="175">
        <f>IF(N272="nulová",J274,0)</f>
        <v>0</v>
      </c>
      <c r="BJ272" s="21" t="s">
        <v>75</v>
      </c>
      <c r="BK272" s="175">
        <f>ROUND(I274*H274,2)</f>
        <v>0</v>
      </c>
      <c r="BL272" s="21" t="s">
        <v>185</v>
      </c>
      <c r="BM272" s="21" t="s">
        <v>696</v>
      </c>
    </row>
    <row r="273" spans="1:65" s="1" customFormat="1" ht="36" customHeight="1">
      <c r="B273" s="35"/>
      <c r="C273" s="150"/>
      <c r="D273" s="162" t="s">
        <v>68</v>
      </c>
      <c r="E273" s="163" t="s">
        <v>691</v>
      </c>
      <c r="F273" s="163" t="s">
        <v>692</v>
      </c>
      <c r="G273" s="150"/>
      <c r="H273" s="150"/>
      <c r="I273" s="150"/>
      <c r="J273" s="164">
        <f>SUM(J274:J279)</f>
        <v>0</v>
      </c>
      <c r="K273" s="150"/>
      <c r="L273" s="55"/>
      <c r="M273" s="171" t="s">
        <v>18</v>
      </c>
      <c r="N273" s="172" t="s">
        <v>40</v>
      </c>
      <c r="O273" s="173">
        <v>0</v>
      </c>
      <c r="P273" s="173" t="e">
        <f>O273*#REF!</f>
        <v>#REF!</v>
      </c>
      <c r="Q273" s="173">
        <v>0</v>
      </c>
      <c r="R273" s="173" t="e">
        <f>Q273*#REF!</f>
        <v>#REF!</v>
      </c>
      <c r="S273" s="173">
        <v>0</v>
      </c>
      <c r="T273" s="174" t="e">
        <f>S273*#REF!</f>
        <v>#REF!</v>
      </c>
      <c r="AR273" s="21" t="s">
        <v>185</v>
      </c>
      <c r="AT273" s="21" t="s">
        <v>140</v>
      </c>
      <c r="AU273" s="21" t="s">
        <v>77</v>
      </c>
      <c r="AY273" s="21" t="s">
        <v>138</v>
      </c>
      <c r="BE273" s="175" t="e">
        <f>IF(N273="základní",#REF!,0)</f>
        <v>#REF!</v>
      </c>
      <c r="BF273" s="175">
        <f>IF(N273="snížená",#REF!,0)</f>
        <v>0</v>
      </c>
      <c r="BG273" s="175">
        <f>IF(N273="zákl. přenesená",#REF!,0)</f>
        <v>0</v>
      </c>
      <c r="BH273" s="175">
        <f>IF(N273="sníž. přenesená",#REF!,0)</f>
        <v>0</v>
      </c>
      <c r="BI273" s="175">
        <f>IF(N273="nulová",#REF!,0)</f>
        <v>0</v>
      </c>
      <c r="BJ273" s="21" t="s">
        <v>75</v>
      </c>
      <c r="BK273" s="175" t="e">
        <f>ROUND(#REF!*#REF!,2)</f>
        <v>#REF!</v>
      </c>
      <c r="BL273" s="21" t="s">
        <v>185</v>
      </c>
      <c r="BM273" s="21" t="s">
        <v>700</v>
      </c>
    </row>
    <row r="274" spans="1:65" s="10" customFormat="1" ht="29.85" customHeight="1">
      <c r="A274" s="11"/>
      <c r="B274" s="185"/>
      <c r="C274" s="165" t="s">
        <v>693</v>
      </c>
      <c r="D274" s="165" t="s">
        <v>140</v>
      </c>
      <c r="E274" s="166" t="s">
        <v>694</v>
      </c>
      <c r="F274" s="167" t="s">
        <v>695</v>
      </c>
      <c r="G274" s="168" t="s">
        <v>184</v>
      </c>
      <c r="H274" s="169">
        <v>28.47</v>
      </c>
      <c r="I274" s="170">
        <v>0</v>
      </c>
      <c r="J274" s="170">
        <f t="shared" ref="J274:J279" si="65">ROUND(I274*H274,2)</f>
        <v>0</v>
      </c>
      <c r="K274" s="167" t="s">
        <v>144</v>
      </c>
      <c r="L274" s="154"/>
      <c r="M274" s="155"/>
      <c r="N274" s="156"/>
      <c r="O274" s="156"/>
      <c r="P274" s="157">
        <f>SUM(P275:P279)</f>
        <v>22.954314999999998</v>
      </c>
      <c r="Q274" s="156"/>
      <c r="R274" s="157">
        <f>SUM(R275:R279)</f>
        <v>0.50581074999999998</v>
      </c>
      <c r="S274" s="156"/>
      <c r="T274" s="158">
        <f>SUM(T275:T279)</f>
        <v>0</v>
      </c>
      <c r="AR274" s="159" t="s">
        <v>77</v>
      </c>
      <c r="AT274" s="160" t="s">
        <v>68</v>
      </c>
      <c r="AU274" s="160" t="s">
        <v>75</v>
      </c>
      <c r="AY274" s="159" t="s">
        <v>138</v>
      </c>
      <c r="BK274" s="161">
        <f>SUM(BK275:BK279)</f>
        <v>0</v>
      </c>
    </row>
    <row r="275" spans="1:65" s="1" customFormat="1" ht="22.5" customHeight="1">
      <c r="B275" s="35"/>
      <c r="C275" s="165" t="s">
        <v>697</v>
      </c>
      <c r="D275" s="165" t="s">
        <v>140</v>
      </c>
      <c r="E275" s="166" t="s">
        <v>698</v>
      </c>
      <c r="F275" s="167" t="s">
        <v>699</v>
      </c>
      <c r="G275" s="168" t="s">
        <v>184</v>
      </c>
      <c r="H275" s="169">
        <v>28.47</v>
      </c>
      <c r="I275" s="170">
        <v>0</v>
      </c>
      <c r="J275" s="170">
        <f t="shared" si="65"/>
        <v>0</v>
      </c>
      <c r="K275" s="167" t="s">
        <v>144</v>
      </c>
      <c r="L275" s="182"/>
      <c r="M275" s="183" t="s">
        <v>18</v>
      </c>
      <c r="N275" s="184" t="s">
        <v>40</v>
      </c>
      <c r="O275" s="173">
        <v>0</v>
      </c>
      <c r="P275" s="173">
        <f>O275*H281</f>
        <v>0</v>
      </c>
      <c r="Q275" s="173">
        <v>1.18E-2</v>
      </c>
      <c r="R275" s="173">
        <f>Q275*H281</f>
        <v>0.35630099999999998</v>
      </c>
      <c r="S275" s="173">
        <v>0</v>
      </c>
      <c r="T275" s="174">
        <f>S275*H281</f>
        <v>0</v>
      </c>
      <c r="AR275" s="21" t="s">
        <v>222</v>
      </c>
      <c r="AT275" s="21" t="s">
        <v>166</v>
      </c>
      <c r="AU275" s="21" t="s">
        <v>77</v>
      </c>
      <c r="AY275" s="21" t="s">
        <v>138</v>
      </c>
      <c r="BE275" s="175">
        <f>IF(N275="základní",J281,0)</f>
        <v>0</v>
      </c>
      <c r="BF275" s="175">
        <f>IF(N275="snížená",J281,0)</f>
        <v>0</v>
      </c>
      <c r="BG275" s="175">
        <f>IF(N275="zákl. přenesená",J281,0)</f>
        <v>0</v>
      </c>
      <c r="BH275" s="175">
        <f>IF(N275="sníž. přenesená",J281,0)</f>
        <v>0</v>
      </c>
      <c r="BI275" s="175">
        <f>IF(N275="nulová",J281,0)</f>
        <v>0</v>
      </c>
      <c r="BJ275" s="21" t="s">
        <v>75</v>
      </c>
      <c r="BK275" s="175">
        <f>ROUND(I281*H281,2)</f>
        <v>0</v>
      </c>
      <c r="BL275" s="21" t="s">
        <v>185</v>
      </c>
      <c r="BM275" s="21" t="s">
        <v>706</v>
      </c>
    </row>
    <row r="276" spans="1:65" s="11" customFormat="1" ht="27" customHeight="1">
      <c r="A276" s="1"/>
      <c r="B276" s="35"/>
      <c r="C276" s="165" t="s">
        <v>697</v>
      </c>
      <c r="D276" s="165" t="s">
        <v>140</v>
      </c>
      <c r="E276" s="166" t="s">
        <v>698</v>
      </c>
      <c r="F276" s="292" t="s">
        <v>983</v>
      </c>
      <c r="G276" s="168" t="s">
        <v>184</v>
      </c>
      <c r="H276" s="169">
        <v>28.47</v>
      </c>
      <c r="I276" s="170">
        <v>0</v>
      </c>
      <c r="J276" s="170">
        <f t="shared" si="65"/>
        <v>0</v>
      </c>
      <c r="K276" s="167" t="s">
        <v>144</v>
      </c>
      <c r="L276" s="190"/>
      <c r="M276" s="191"/>
      <c r="N276" s="192"/>
      <c r="O276" s="192"/>
      <c r="P276" s="192"/>
      <c r="Q276" s="192"/>
      <c r="R276" s="192"/>
      <c r="S276" s="192"/>
      <c r="T276" s="193"/>
      <c r="AT276" s="194" t="s">
        <v>428</v>
      </c>
      <c r="AU276" s="194" t="s">
        <v>77</v>
      </c>
      <c r="AV276" s="11" t="s">
        <v>77</v>
      </c>
      <c r="AW276" s="11" t="s">
        <v>6</v>
      </c>
      <c r="AX276" s="11" t="s">
        <v>75</v>
      </c>
      <c r="AY276" s="194" t="s">
        <v>138</v>
      </c>
    </row>
    <row r="277" spans="1:65" s="1" customFormat="1" ht="22.5" customHeight="1">
      <c r="A277" s="11"/>
      <c r="B277" s="185"/>
      <c r="C277" s="165" t="s">
        <v>693</v>
      </c>
      <c r="D277" s="165" t="s">
        <v>140</v>
      </c>
      <c r="E277" s="166" t="s">
        <v>694</v>
      </c>
      <c r="F277" s="292" t="s">
        <v>982</v>
      </c>
      <c r="G277" s="168" t="s">
        <v>184</v>
      </c>
      <c r="H277" s="169">
        <v>28.47</v>
      </c>
      <c r="I277" s="170">
        <v>0</v>
      </c>
      <c r="J277" s="170">
        <f t="shared" si="65"/>
        <v>0</v>
      </c>
      <c r="K277" s="167" t="s">
        <v>144</v>
      </c>
      <c r="L277" s="55"/>
      <c r="M277" s="171" t="s">
        <v>18</v>
      </c>
      <c r="N277" s="172" t="s">
        <v>40</v>
      </c>
      <c r="O277" s="173">
        <v>0.79300000000000004</v>
      </c>
      <c r="P277" s="173">
        <f>O277*H283</f>
        <v>21.767849999999999</v>
      </c>
      <c r="Q277" s="173">
        <v>3.0000000000000001E-3</v>
      </c>
      <c r="R277" s="173">
        <f>Q277*H283</f>
        <v>8.2349999999999993E-2</v>
      </c>
      <c r="S277" s="173">
        <v>0</v>
      </c>
      <c r="T277" s="174">
        <f>S277*H283</f>
        <v>0</v>
      </c>
      <c r="AR277" s="21" t="s">
        <v>185</v>
      </c>
      <c r="AT277" s="21" t="s">
        <v>140</v>
      </c>
      <c r="AU277" s="21" t="s">
        <v>77</v>
      </c>
      <c r="AY277" s="21" t="s">
        <v>138</v>
      </c>
      <c r="BE277" s="175">
        <f>IF(N277="základní",J283,0)</f>
        <v>0</v>
      </c>
      <c r="BF277" s="175">
        <f>IF(N277="snížená",J283,0)</f>
        <v>0</v>
      </c>
      <c r="BG277" s="175">
        <f>IF(N277="zákl. přenesená",J283,0)</f>
        <v>0</v>
      </c>
      <c r="BH277" s="175">
        <f>IF(N277="sníž. přenesená",J283,0)</f>
        <v>0</v>
      </c>
      <c r="BI277" s="175">
        <f>IF(N277="nulová",J283,0)</f>
        <v>0</v>
      </c>
      <c r="BJ277" s="21" t="s">
        <v>75</v>
      </c>
      <c r="BK277" s="175">
        <f>ROUND(I283*H283,2)</f>
        <v>0</v>
      </c>
      <c r="BL277" s="21" t="s">
        <v>185</v>
      </c>
      <c r="BM277" s="21" t="s">
        <v>710</v>
      </c>
    </row>
    <row r="278" spans="1:65" s="1" customFormat="1" ht="24.75" customHeight="1">
      <c r="B278" s="35"/>
      <c r="C278" s="165" t="s">
        <v>693</v>
      </c>
      <c r="D278" s="165" t="s">
        <v>140</v>
      </c>
      <c r="E278" s="166" t="s">
        <v>694</v>
      </c>
      <c r="F278" s="292" t="s">
        <v>985</v>
      </c>
      <c r="G278" s="168" t="s">
        <v>184</v>
      </c>
      <c r="H278" s="169">
        <v>28.47</v>
      </c>
      <c r="I278" s="170">
        <v>0</v>
      </c>
      <c r="J278" s="170">
        <f t="shared" si="65"/>
        <v>0</v>
      </c>
      <c r="K278" s="167" t="s">
        <v>144</v>
      </c>
      <c r="L278" s="182"/>
      <c r="M278" s="183" t="s">
        <v>18</v>
      </c>
      <c r="N278" s="184" t="s">
        <v>40</v>
      </c>
      <c r="O278" s="173">
        <v>0</v>
      </c>
      <c r="P278" s="173">
        <f>O278*H284</f>
        <v>0</v>
      </c>
      <c r="Q278" s="173">
        <v>3.3000000000000002E-2</v>
      </c>
      <c r="R278" s="173">
        <f>Q278*H284</f>
        <v>6.2106000000000001E-2</v>
      </c>
      <c r="S278" s="173">
        <v>0</v>
      </c>
      <c r="T278" s="174">
        <f>S278*H284</f>
        <v>0</v>
      </c>
      <c r="AR278" s="21" t="s">
        <v>222</v>
      </c>
      <c r="AT278" s="21" t="s">
        <v>166</v>
      </c>
      <c r="AU278" s="21" t="s">
        <v>77</v>
      </c>
      <c r="AY278" s="21" t="s">
        <v>138</v>
      </c>
      <c r="BE278" s="175">
        <f>IF(N278="základní",J284,0)</f>
        <v>0</v>
      </c>
      <c r="BF278" s="175">
        <f>IF(N278="snížená",J284,0)</f>
        <v>0</v>
      </c>
      <c r="BG278" s="175">
        <f>IF(N278="zákl. přenesená",J284,0)</f>
        <v>0</v>
      </c>
      <c r="BH278" s="175">
        <f>IF(N278="sníž. přenesená",J284,0)</f>
        <v>0</v>
      </c>
      <c r="BI278" s="175">
        <f>IF(N278="nulová",J284,0)</f>
        <v>0</v>
      </c>
      <c r="BJ278" s="21" t="s">
        <v>75</v>
      </c>
      <c r="BK278" s="175">
        <f>ROUND(I284*H284,2)</f>
        <v>0</v>
      </c>
      <c r="BL278" s="21" t="s">
        <v>185</v>
      </c>
      <c r="BM278" s="21" t="s">
        <v>714</v>
      </c>
    </row>
    <row r="279" spans="1:65" s="1" customFormat="1" ht="22.5" customHeight="1">
      <c r="A279" s="10"/>
      <c r="B279" s="149"/>
      <c r="C279" s="165" t="s">
        <v>684</v>
      </c>
      <c r="D279" s="165" t="s">
        <v>140</v>
      </c>
      <c r="E279" s="166" t="s">
        <v>685</v>
      </c>
      <c r="F279" s="292" t="s">
        <v>984</v>
      </c>
      <c r="G279" s="168" t="s">
        <v>163</v>
      </c>
      <c r="H279" s="169">
        <v>0.5</v>
      </c>
      <c r="I279" s="170">
        <v>0</v>
      </c>
      <c r="J279" s="170">
        <f t="shared" si="65"/>
        <v>0</v>
      </c>
      <c r="K279" s="167" t="s">
        <v>144</v>
      </c>
      <c r="L279" s="55"/>
      <c r="M279" s="171" t="s">
        <v>18</v>
      </c>
      <c r="N279" s="172" t="s">
        <v>40</v>
      </c>
      <c r="O279" s="173">
        <v>0.76300000000000001</v>
      </c>
      <c r="P279" s="173">
        <f>O279*H286</f>
        <v>1.1864649999999999</v>
      </c>
      <c r="Q279" s="173">
        <v>3.2499999999999999E-3</v>
      </c>
      <c r="R279" s="173">
        <f>Q279*H286</f>
        <v>5.0537499999999992E-3</v>
      </c>
      <c r="S279" s="173">
        <v>0</v>
      </c>
      <c r="T279" s="174">
        <f>S279*H286</f>
        <v>0</v>
      </c>
      <c r="AR279" s="21" t="s">
        <v>185</v>
      </c>
      <c r="AT279" s="21" t="s">
        <v>140</v>
      </c>
      <c r="AU279" s="21" t="s">
        <v>77</v>
      </c>
      <c r="AY279" s="21" t="s">
        <v>138</v>
      </c>
      <c r="BE279" s="175">
        <f>IF(N279="základní",J286,0)</f>
        <v>0</v>
      </c>
      <c r="BF279" s="175">
        <f>IF(N279="snížená",J286,0)</f>
        <v>0</v>
      </c>
      <c r="BG279" s="175">
        <f>IF(N279="zákl. přenesená",J286,0)</f>
        <v>0</v>
      </c>
      <c r="BH279" s="175">
        <f>IF(N279="sníž. přenesená",J286,0)</f>
        <v>0</v>
      </c>
      <c r="BI279" s="175">
        <f>IF(N279="nulová",J286,0)</f>
        <v>0</v>
      </c>
      <c r="BJ279" s="21" t="s">
        <v>75</v>
      </c>
      <c r="BK279" s="175">
        <f>ROUND(I286*H286,2)</f>
        <v>0</v>
      </c>
      <c r="BL279" s="21" t="s">
        <v>185</v>
      </c>
      <c r="BM279" s="21" t="s">
        <v>719</v>
      </c>
    </row>
    <row r="280" spans="1:65" s="1" customFormat="1" ht="35.25" customHeight="1">
      <c r="B280" s="35"/>
      <c r="C280" s="150"/>
      <c r="D280" s="162" t="s">
        <v>68</v>
      </c>
      <c r="E280" s="163" t="s">
        <v>701</v>
      </c>
      <c r="F280" s="163" t="s">
        <v>702</v>
      </c>
      <c r="G280" s="150"/>
      <c r="H280" s="150"/>
      <c r="I280" s="150"/>
      <c r="J280" s="164">
        <f>SUM(J281:J287)</f>
        <v>0</v>
      </c>
      <c r="K280" s="150"/>
      <c r="L280" s="55"/>
      <c r="M280" s="171" t="s">
        <v>18</v>
      </c>
      <c r="N280" s="172" t="s">
        <v>40</v>
      </c>
      <c r="O280" s="173">
        <v>0.184</v>
      </c>
      <c r="P280" s="173">
        <f>O280*H290</f>
        <v>9.1999999999999998E-2</v>
      </c>
      <c r="Q280" s="173">
        <v>1.7000000000000001E-4</v>
      </c>
      <c r="R280" s="173">
        <f>Q280*H290</f>
        <v>8.5000000000000006E-5</v>
      </c>
      <c r="S280" s="173">
        <v>0</v>
      </c>
      <c r="T280" s="174">
        <f>S280*H290</f>
        <v>0</v>
      </c>
      <c r="AR280" s="21" t="s">
        <v>185</v>
      </c>
      <c r="AT280" s="21" t="s">
        <v>140</v>
      </c>
      <c r="AU280" s="21" t="s">
        <v>77</v>
      </c>
      <c r="AY280" s="21" t="s">
        <v>138</v>
      </c>
      <c r="BE280" s="175">
        <f>IF(N280="základní",J290,0)</f>
        <v>0</v>
      </c>
      <c r="BF280" s="175">
        <f>IF(N280="snížená",J290,0)</f>
        <v>0</v>
      </c>
      <c r="BG280" s="175">
        <f>IF(N280="zákl. přenesená",J290,0)</f>
        <v>0</v>
      </c>
      <c r="BH280" s="175">
        <f>IF(N280="sníž. přenesená",J290,0)</f>
        <v>0</v>
      </c>
      <c r="BI280" s="175">
        <f>IF(N280="nulová",J290,0)</f>
        <v>0</v>
      </c>
      <c r="BJ280" s="21" t="s">
        <v>75</v>
      </c>
      <c r="BK280" s="175">
        <f>ROUND(I290*H290,2)</f>
        <v>0</v>
      </c>
      <c r="BL280" s="21" t="s">
        <v>185</v>
      </c>
      <c r="BM280" s="21" t="s">
        <v>731</v>
      </c>
    </row>
    <row r="281" spans="1:65" s="1" customFormat="1" ht="22.5" customHeight="1">
      <c r="A281" s="10"/>
      <c r="B281" s="149"/>
      <c r="C281" s="176" t="s">
        <v>703</v>
      </c>
      <c r="D281" s="176" t="s">
        <v>166</v>
      </c>
      <c r="E281" s="177" t="s">
        <v>704</v>
      </c>
      <c r="F281" s="178" t="s">
        <v>705</v>
      </c>
      <c r="G281" s="179" t="s">
        <v>184</v>
      </c>
      <c r="H281" s="180">
        <v>30.195</v>
      </c>
      <c r="I281" s="181">
        <v>0</v>
      </c>
      <c r="J281" s="181">
        <f>ROUND(I281*H281,2)</f>
        <v>0</v>
      </c>
      <c r="K281" s="178" t="s">
        <v>144</v>
      </c>
      <c r="L281" s="55"/>
      <c r="M281" s="171" t="s">
        <v>18</v>
      </c>
      <c r="N281" s="172" t="s">
        <v>40</v>
      </c>
      <c r="O281" s="173">
        <v>0.16600000000000001</v>
      </c>
      <c r="P281" s="173">
        <f>O281*H291</f>
        <v>8.3000000000000004E-2</v>
      </c>
      <c r="Q281" s="173">
        <v>1.2E-4</v>
      </c>
      <c r="R281" s="173">
        <f>Q281*H291</f>
        <v>6.0000000000000002E-5</v>
      </c>
      <c r="S281" s="173">
        <v>0</v>
      </c>
      <c r="T281" s="174">
        <f>S281*H291</f>
        <v>0</v>
      </c>
      <c r="AR281" s="21" t="s">
        <v>185</v>
      </c>
      <c r="AT281" s="21" t="s">
        <v>140</v>
      </c>
      <c r="AU281" s="21" t="s">
        <v>77</v>
      </c>
      <c r="AY281" s="21" t="s">
        <v>138</v>
      </c>
      <c r="BE281" s="175">
        <f>IF(N281="základní",J291,0)</f>
        <v>0</v>
      </c>
      <c r="BF281" s="175">
        <f>IF(N281="snížená",J291,0)</f>
        <v>0</v>
      </c>
      <c r="BG281" s="175">
        <f>IF(N281="zákl. přenesená",J291,0)</f>
        <v>0</v>
      </c>
      <c r="BH281" s="175">
        <f>IF(N281="sníž. přenesená",J291,0)</f>
        <v>0</v>
      </c>
      <c r="BI281" s="175">
        <f>IF(N281="nulová",J291,0)</f>
        <v>0</v>
      </c>
      <c r="BJ281" s="21" t="s">
        <v>75</v>
      </c>
      <c r="BK281" s="175">
        <f>ROUND(I291*H291,2)</f>
        <v>0</v>
      </c>
      <c r="BL281" s="21" t="s">
        <v>185</v>
      </c>
      <c r="BM281" s="21" t="s">
        <v>735</v>
      </c>
    </row>
    <row r="282" spans="1:65" s="1" customFormat="1" ht="12" customHeight="1">
      <c r="B282" s="35"/>
      <c r="C282" s="186"/>
      <c r="D282" s="187" t="s">
        <v>428</v>
      </c>
      <c r="E282" s="186"/>
      <c r="F282" s="304" t="s">
        <v>986</v>
      </c>
      <c r="G282" s="186"/>
      <c r="H282" s="189">
        <v>30.195</v>
      </c>
      <c r="I282" s="186"/>
      <c r="J282" s="186"/>
      <c r="K282" s="186"/>
      <c r="L282" s="55"/>
      <c r="M282" s="171" t="s">
        <v>18</v>
      </c>
      <c r="N282" s="172" t="s">
        <v>40</v>
      </c>
      <c r="O282" s="173">
        <v>0.219</v>
      </c>
      <c r="P282" s="173">
        <f>O282*H292</f>
        <v>18.512070000000001</v>
      </c>
      <c r="Q282" s="173">
        <v>5.1000000000000004E-4</v>
      </c>
      <c r="R282" s="173">
        <f>Q282*H292</f>
        <v>4.3110300000000004E-2</v>
      </c>
      <c r="S282" s="173">
        <v>0</v>
      </c>
      <c r="T282" s="174">
        <f>S282*H292</f>
        <v>0</v>
      </c>
      <c r="AR282" s="21" t="s">
        <v>185</v>
      </c>
      <c r="AT282" s="21" t="s">
        <v>140</v>
      </c>
      <c r="AU282" s="21" t="s">
        <v>77</v>
      </c>
      <c r="AY282" s="21" t="s">
        <v>138</v>
      </c>
      <c r="BE282" s="175">
        <f>IF(N282="základní",J292,0)</f>
        <v>0</v>
      </c>
      <c r="BF282" s="175">
        <f>IF(N282="snížená",J292,0)</f>
        <v>0</v>
      </c>
      <c r="BG282" s="175">
        <f>IF(N282="zákl. přenesená",J292,0)</f>
        <v>0</v>
      </c>
      <c r="BH282" s="175">
        <f>IF(N282="sníž. přenesená",J292,0)</f>
        <v>0</v>
      </c>
      <c r="BI282" s="175">
        <f>IF(N282="nulová",J292,0)</f>
        <v>0</v>
      </c>
      <c r="BJ282" s="21" t="s">
        <v>75</v>
      </c>
      <c r="BK282" s="175">
        <f>ROUND(I292*H292,2)</f>
        <v>0</v>
      </c>
      <c r="BL282" s="21" t="s">
        <v>185</v>
      </c>
      <c r="BM282" s="21" t="s">
        <v>739</v>
      </c>
    </row>
    <row r="283" spans="1:65" s="10" customFormat="1" ht="29.85" customHeight="1">
      <c r="B283" s="149"/>
      <c r="C283" s="165" t="s">
        <v>707</v>
      </c>
      <c r="D283" s="165" t="s">
        <v>140</v>
      </c>
      <c r="E283" s="166" t="s">
        <v>708</v>
      </c>
      <c r="F283" s="167" t="s">
        <v>709</v>
      </c>
      <c r="G283" s="168" t="s">
        <v>184</v>
      </c>
      <c r="H283" s="169">
        <v>27.45</v>
      </c>
      <c r="I283" s="170">
        <v>0</v>
      </c>
      <c r="J283" s="170">
        <f>ROUND(I283*H283,2)</f>
        <v>0</v>
      </c>
      <c r="K283" s="167" t="s">
        <v>144</v>
      </c>
      <c r="L283" s="154"/>
      <c r="M283" s="155"/>
      <c r="N283" s="156"/>
      <c r="O283" s="156"/>
      <c r="P283" s="157">
        <f>P284</f>
        <v>14.773440000000001</v>
      </c>
      <c r="Q283" s="156"/>
      <c r="R283" s="157">
        <f>R284</f>
        <v>6.6942150000000006E-2</v>
      </c>
      <c r="S283" s="156"/>
      <c r="T283" s="158">
        <f>T284</f>
        <v>0</v>
      </c>
      <c r="AR283" s="159" t="s">
        <v>77</v>
      </c>
      <c r="AT283" s="160" t="s">
        <v>68</v>
      </c>
      <c r="AU283" s="160" t="s">
        <v>75</v>
      </c>
      <c r="AY283" s="159" t="s">
        <v>138</v>
      </c>
      <c r="BK283" s="161">
        <f>BK284</f>
        <v>0</v>
      </c>
    </row>
    <row r="284" spans="1:65" s="1" customFormat="1" ht="22.5" customHeight="1">
      <c r="B284" s="35"/>
      <c r="C284" s="176" t="s">
        <v>711</v>
      </c>
      <c r="D284" s="176" t="s">
        <v>166</v>
      </c>
      <c r="E284" s="177" t="s">
        <v>712</v>
      </c>
      <c r="F284" s="178" t="s">
        <v>713</v>
      </c>
      <c r="G284" s="179" t="s">
        <v>184</v>
      </c>
      <c r="H284" s="180">
        <v>1.8819999999999999</v>
      </c>
      <c r="I284" s="181">
        <v>0</v>
      </c>
      <c r="J284" s="181">
        <f>ROUND(I284*H284,2)</f>
        <v>0</v>
      </c>
      <c r="K284" s="178" t="s">
        <v>18</v>
      </c>
      <c r="L284" s="55"/>
      <c r="M284" s="171" t="s">
        <v>18</v>
      </c>
      <c r="N284" s="172" t="s">
        <v>40</v>
      </c>
      <c r="O284" s="173">
        <v>6.4000000000000001E-2</v>
      </c>
      <c r="P284" s="173">
        <f>O284*H294</f>
        <v>14.773440000000001</v>
      </c>
      <c r="Q284" s="173">
        <v>2.9E-4</v>
      </c>
      <c r="R284" s="173">
        <f>Q284*H294</f>
        <v>6.6942150000000006E-2</v>
      </c>
      <c r="S284" s="173">
        <v>0</v>
      </c>
      <c r="T284" s="174">
        <f>S284*H294</f>
        <v>0</v>
      </c>
      <c r="AR284" s="21" t="s">
        <v>185</v>
      </c>
      <c r="AT284" s="21" t="s">
        <v>140</v>
      </c>
      <c r="AU284" s="21" t="s">
        <v>77</v>
      </c>
      <c r="AY284" s="21" t="s">
        <v>138</v>
      </c>
      <c r="BE284" s="175">
        <f>IF(N284="základní",J294,0)</f>
        <v>0</v>
      </c>
      <c r="BF284" s="175">
        <f>IF(N284="snížená",J294,0)</f>
        <v>0</v>
      </c>
      <c r="BG284" s="175">
        <f>IF(N284="zákl. přenesená",J294,0)</f>
        <v>0</v>
      </c>
      <c r="BH284" s="175">
        <f>IF(N284="sníž. přenesená",J294,0)</f>
        <v>0</v>
      </c>
      <c r="BI284" s="175">
        <f>IF(N284="nulová",J294,0)</f>
        <v>0</v>
      </c>
      <c r="BJ284" s="21" t="s">
        <v>75</v>
      </c>
      <c r="BK284" s="175">
        <f>ROUND(I294*H294,2)</f>
        <v>0</v>
      </c>
      <c r="BL284" s="21" t="s">
        <v>185</v>
      </c>
      <c r="BM284" s="21" t="s">
        <v>745</v>
      </c>
    </row>
    <row r="285" spans="1:65" s="10" customFormat="1" ht="15" customHeight="1">
      <c r="A285" s="1"/>
      <c r="B285" s="35"/>
      <c r="C285" s="186"/>
      <c r="D285" s="187" t="s">
        <v>428</v>
      </c>
      <c r="E285" s="186"/>
      <c r="F285" s="188" t="s">
        <v>715</v>
      </c>
      <c r="G285" s="186"/>
      <c r="H285" s="189">
        <v>1.8819999999999999</v>
      </c>
      <c r="I285" s="186"/>
      <c r="J285" s="186"/>
      <c r="K285" s="186"/>
      <c r="L285" s="154"/>
      <c r="M285" s="155"/>
      <c r="N285" s="156"/>
      <c r="O285" s="156"/>
      <c r="P285" s="157">
        <f>SUM(P286:P287)</f>
        <v>5.9115210000000005</v>
      </c>
      <c r="Q285" s="156"/>
      <c r="R285" s="157">
        <f>SUM(R286:R287)</f>
        <v>9.6712000000000013E-3</v>
      </c>
      <c r="S285" s="156"/>
      <c r="T285" s="158">
        <f>SUM(T286:T287)</f>
        <v>0</v>
      </c>
      <c r="AR285" s="159" t="s">
        <v>77</v>
      </c>
      <c r="AT285" s="160" t="s">
        <v>68</v>
      </c>
      <c r="AU285" s="160" t="s">
        <v>75</v>
      </c>
      <c r="AY285" s="159" t="s">
        <v>138</v>
      </c>
      <c r="BK285" s="161">
        <f>SUM(BK286:BK287)</f>
        <v>0</v>
      </c>
    </row>
    <row r="286" spans="1:65" s="1" customFormat="1" ht="22.5" customHeight="1">
      <c r="A286" s="10"/>
      <c r="B286" s="149"/>
      <c r="C286" s="165" t="s">
        <v>716</v>
      </c>
      <c r="D286" s="165" t="s">
        <v>140</v>
      </c>
      <c r="E286" s="166" t="s">
        <v>717</v>
      </c>
      <c r="F286" s="167" t="s">
        <v>718</v>
      </c>
      <c r="G286" s="168" t="s">
        <v>184</v>
      </c>
      <c r="H286" s="169">
        <v>1.5549999999999999</v>
      </c>
      <c r="I286" s="170">
        <v>0</v>
      </c>
      <c r="J286" s="170">
        <f>ROUND(I286*H286,2)</f>
        <v>0</v>
      </c>
      <c r="K286" s="167" t="s">
        <v>144</v>
      </c>
      <c r="L286" s="55"/>
      <c r="M286" s="171" t="s">
        <v>18</v>
      </c>
      <c r="N286" s="172" t="s">
        <v>40</v>
      </c>
      <c r="O286" s="173">
        <v>0.48899999999999999</v>
      </c>
      <c r="P286" s="173">
        <f>O286*H296</f>
        <v>5.9115210000000005</v>
      </c>
      <c r="Q286" s="173">
        <v>0</v>
      </c>
      <c r="R286" s="173">
        <f>Q286*H296</f>
        <v>0</v>
      </c>
      <c r="S286" s="173">
        <v>0</v>
      </c>
      <c r="T286" s="174">
        <f>S286*H296</f>
        <v>0</v>
      </c>
      <c r="AR286" s="21" t="s">
        <v>185</v>
      </c>
      <c r="AT286" s="21" t="s">
        <v>140</v>
      </c>
      <c r="AU286" s="21" t="s">
        <v>77</v>
      </c>
      <c r="AY286" s="21" t="s">
        <v>138</v>
      </c>
      <c r="BE286" s="175">
        <f>IF(N286="základní",J296,0)</f>
        <v>0</v>
      </c>
      <c r="BF286" s="175">
        <f>IF(N286="snížená",J296,0)</f>
        <v>0</v>
      </c>
      <c r="BG286" s="175">
        <f>IF(N286="zákl. přenesená",J296,0)</f>
        <v>0</v>
      </c>
      <c r="BH286" s="175">
        <f>IF(N286="sníž. přenesená",J296,0)</f>
        <v>0</v>
      </c>
      <c r="BI286" s="175">
        <f>IF(N286="nulová",J296,0)</f>
        <v>0</v>
      </c>
      <c r="BJ286" s="21" t="s">
        <v>75</v>
      </c>
      <c r="BK286" s="175">
        <f>ROUND(I296*H296,2)</f>
        <v>0</v>
      </c>
      <c r="BL286" s="21" t="s">
        <v>185</v>
      </c>
      <c r="BM286" s="21" t="s">
        <v>751</v>
      </c>
    </row>
    <row r="287" spans="1:65" s="1" customFormat="1" ht="22.5" customHeight="1">
      <c r="A287" s="10"/>
      <c r="B287" s="149"/>
      <c r="C287" s="165" t="s">
        <v>720</v>
      </c>
      <c r="D287" s="165" t="s">
        <v>140</v>
      </c>
      <c r="E287" s="166" t="s">
        <v>721</v>
      </c>
      <c r="F287" s="167" t="s">
        <v>722</v>
      </c>
      <c r="G287" s="168" t="s">
        <v>163</v>
      </c>
      <c r="H287" s="169">
        <v>0.747</v>
      </c>
      <c r="I287" s="170">
        <v>0</v>
      </c>
      <c r="J287" s="170">
        <f>ROUND(I287*H287,2)</f>
        <v>0</v>
      </c>
      <c r="K287" s="167" t="s">
        <v>144</v>
      </c>
      <c r="L287" s="182"/>
      <c r="M287" s="183" t="s">
        <v>18</v>
      </c>
      <c r="N287" s="184" t="s">
        <v>40</v>
      </c>
      <c r="O287" s="173">
        <v>0</v>
      </c>
      <c r="P287" s="173">
        <f>O287*H297</f>
        <v>0</v>
      </c>
      <c r="Q287" s="173">
        <v>8.0000000000000004E-4</v>
      </c>
      <c r="R287" s="173">
        <f>Q287*H297</f>
        <v>9.6712000000000013E-3</v>
      </c>
      <c r="S287" s="173">
        <v>0</v>
      </c>
      <c r="T287" s="174">
        <f>S287*H297</f>
        <v>0</v>
      </c>
      <c r="AR287" s="21" t="s">
        <v>222</v>
      </c>
      <c r="AT287" s="21" t="s">
        <v>166</v>
      </c>
      <c r="AU287" s="21" t="s">
        <v>77</v>
      </c>
      <c r="AY287" s="21" t="s">
        <v>138</v>
      </c>
      <c r="BE287" s="175">
        <f>IF(N287="základní",J297,0)</f>
        <v>0</v>
      </c>
      <c r="BF287" s="175">
        <f>IF(N287="snížená",J297,0)</f>
        <v>0</v>
      </c>
      <c r="BG287" s="175">
        <f>IF(N287="zákl. přenesená",J297,0)</f>
        <v>0</v>
      </c>
      <c r="BH287" s="175">
        <f>IF(N287="sníž. přenesená",J297,0)</f>
        <v>0</v>
      </c>
      <c r="BI287" s="175">
        <f>IF(N287="nulová",J297,0)</f>
        <v>0</v>
      </c>
      <c r="BJ287" s="21" t="s">
        <v>75</v>
      </c>
      <c r="BK287" s="175">
        <f>ROUND(I297*H297,2)</f>
        <v>0</v>
      </c>
      <c r="BL287" s="21" t="s">
        <v>185</v>
      </c>
      <c r="BM287" s="21" t="s">
        <v>755</v>
      </c>
    </row>
    <row r="288" spans="1:65" s="10" customFormat="1" ht="37.35" customHeight="1">
      <c r="A288" s="1"/>
      <c r="B288" s="35"/>
      <c r="C288" s="150"/>
      <c r="D288" s="162" t="s">
        <v>68</v>
      </c>
      <c r="E288" s="163" t="s">
        <v>723</v>
      </c>
      <c r="F288" s="163" t="s">
        <v>724</v>
      </c>
      <c r="G288" s="150"/>
      <c r="H288" s="150"/>
      <c r="I288" s="150"/>
      <c r="J288" s="164">
        <f>SUM(J289:J292)</f>
        <v>0</v>
      </c>
      <c r="K288" s="150"/>
      <c r="L288" s="154"/>
      <c r="M288" s="155"/>
      <c r="N288" s="156"/>
      <c r="O288" s="156"/>
      <c r="P288" s="157" t="e">
        <f>P289+P290+P292</f>
        <v>#REF!</v>
      </c>
      <c r="Q288" s="156"/>
      <c r="R288" s="157" t="e">
        <f>R289+R290+R292</f>
        <v>#REF!</v>
      </c>
      <c r="S288" s="156"/>
      <c r="T288" s="158" t="e">
        <f>T289+T290+T292</f>
        <v>#REF!</v>
      </c>
      <c r="AR288" s="159" t="s">
        <v>156</v>
      </c>
      <c r="AT288" s="160" t="s">
        <v>68</v>
      </c>
      <c r="AU288" s="160" t="s">
        <v>69</v>
      </c>
      <c r="AY288" s="159" t="s">
        <v>138</v>
      </c>
      <c r="BK288" s="161" t="e">
        <f>BK289+BK290+BK292</f>
        <v>#REF!</v>
      </c>
    </row>
    <row r="289" spans="1:65" s="10" customFormat="1" ht="19.899999999999999" customHeight="1">
      <c r="B289" s="149"/>
      <c r="C289" s="165" t="s">
        <v>725</v>
      </c>
      <c r="D289" s="165" t="s">
        <v>140</v>
      </c>
      <c r="E289" s="166" t="s">
        <v>726</v>
      </c>
      <c r="F289" s="167" t="s">
        <v>727</v>
      </c>
      <c r="G289" s="168" t="s">
        <v>184</v>
      </c>
      <c r="H289" s="169">
        <v>14.56</v>
      </c>
      <c r="I289" s="170">
        <v>0</v>
      </c>
      <c r="J289" s="170">
        <f>ROUND(I289*H289,2)</f>
        <v>0</v>
      </c>
      <c r="K289" s="167" t="s">
        <v>144</v>
      </c>
      <c r="L289" s="154"/>
      <c r="M289" s="155"/>
      <c r="N289" s="156"/>
      <c r="O289" s="156"/>
      <c r="P289" s="157" t="e">
        <f>#REF!</f>
        <v>#REF!</v>
      </c>
      <c r="Q289" s="156"/>
      <c r="R289" s="157" t="e">
        <f>#REF!</f>
        <v>#REF!</v>
      </c>
      <c r="S289" s="156"/>
      <c r="T289" s="158" t="e">
        <f>#REF!</f>
        <v>#REF!</v>
      </c>
      <c r="AR289" s="159" t="s">
        <v>156</v>
      </c>
      <c r="AT289" s="160" t="s">
        <v>68</v>
      </c>
      <c r="AU289" s="160" t="s">
        <v>75</v>
      </c>
      <c r="AY289" s="159" t="s">
        <v>138</v>
      </c>
      <c r="BK289" s="161" t="e">
        <f>#REF!</f>
        <v>#REF!</v>
      </c>
    </row>
    <row r="290" spans="1:65" s="10" customFormat="1" ht="29.85" customHeight="1">
      <c r="B290" s="149"/>
      <c r="C290" s="165" t="s">
        <v>728</v>
      </c>
      <c r="D290" s="165" t="s">
        <v>140</v>
      </c>
      <c r="E290" s="166" t="s">
        <v>729</v>
      </c>
      <c r="F290" s="167" t="s">
        <v>730</v>
      </c>
      <c r="G290" s="168" t="s">
        <v>184</v>
      </c>
      <c r="H290" s="169">
        <v>0.5</v>
      </c>
      <c r="I290" s="170">
        <v>0</v>
      </c>
      <c r="J290" s="170">
        <f>ROUND(I290*H290,2)</f>
        <v>0</v>
      </c>
      <c r="K290" s="167" t="s">
        <v>144</v>
      </c>
      <c r="L290" s="154"/>
      <c r="M290" s="155"/>
      <c r="N290" s="156"/>
      <c r="O290" s="156"/>
      <c r="P290" s="157">
        <f>P291</f>
        <v>0</v>
      </c>
      <c r="Q290" s="156"/>
      <c r="R290" s="157">
        <f>R291</f>
        <v>0</v>
      </c>
      <c r="S290" s="156"/>
      <c r="T290" s="158">
        <f>T291</f>
        <v>0</v>
      </c>
      <c r="AR290" s="159" t="s">
        <v>156</v>
      </c>
      <c r="AT290" s="160" t="s">
        <v>68</v>
      </c>
      <c r="AU290" s="160" t="s">
        <v>75</v>
      </c>
      <c r="AY290" s="159" t="s">
        <v>138</v>
      </c>
      <c r="BK290" s="161">
        <f>BK291</f>
        <v>0</v>
      </c>
    </row>
    <row r="291" spans="1:65" s="1" customFormat="1" ht="22.5" customHeight="1">
      <c r="B291" s="35"/>
      <c r="C291" s="165" t="s">
        <v>732</v>
      </c>
      <c r="D291" s="165" t="s">
        <v>140</v>
      </c>
      <c r="E291" s="166" t="s">
        <v>733</v>
      </c>
      <c r="F291" s="167" t="s">
        <v>734</v>
      </c>
      <c r="G291" s="168" t="s">
        <v>184</v>
      </c>
      <c r="H291" s="169">
        <v>0.5</v>
      </c>
      <c r="I291" s="170">
        <v>0</v>
      </c>
      <c r="J291" s="170">
        <f>ROUND(I291*H291,2)</f>
        <v>0</v>
      </c>
      <c r="K291" s="167" t="s">
        <v>144</v>
      </c>
      <c r="L291" s="55"/>
      <c r="M291" s="171" t="s">
        <v>18</v>
      </c>
      <c r="N291" s="172" t="s">
        <v>40</v>
      </c>
      <c r="O291" s="173">
        <v>0</v>
      </c>
      <c r="P291" s="173">
        <f>O291*H302</f>
        <v>0</v>
      </c>
      <c r="Q291" s="173">
        <v>0</v>
      </c>
      <c r="R291" s="173">
        <f>Q291*H302</f>
        <v>0</v>
      </c>
      <c r="S291" s="173">
        <v>0</v>
      </c>
      <c r="T291" s="174">
        <f>S291*H302</f>
        <v>0</v>
      </c>
      <c r="AR291" s="21" t="s">
        <v>762</v>
      </c>
      <c r="AT291" s="21" t="s">
        <v>140</v>
      </c>
      <c r="AU291" s="21" t="s">
        <v>77</v>
      </c>
      <c r="AY291" s="21" t="s">
        <v>138</v>
      </c>
      <c r="BE291" s="175">
        <f>IF(N291="základní",J302,0)</f>
        <v>0</v>
      </c>
      <c r="BF291" s="175">
        <f>IF(N291="snížená",J302,0)</f>
        <v>0</v>
      </c>
      <c r="BG291" s="175">
        <f>IF(N291="zákl. přenesená",J302,0)</f>
        <v>0</v>
      </c>
      <c r="BH291" s="175">
        <f>IF(N291="sníž. přenesená",J302,0)</f>
        <v>0</v>
      </c>
      <c r="BI291" s="175">
        <f>IF(N291="nulová",J302,0)</f>
        <v>0</v>
      </c>
      <c r="BJ291" s="21" t="s">
        <v>75</v>
      </c>
      <c r="BK291" s="175">
        <f>ROUND(I302*H302,2)</f>
        <v>0</v>
      </c>
      <c r="BL291" s="21" t="s">
        <v>762</v>
      </c>
      <c r="BM291" s="21" t="s">
        <v>768</v>
      </c>
    </row>
    <row r="292" spans="1:65" s="10" customFormat="1" ht="29.85" customHeight="1">
      <c r="A292" s="1"/>
      <c r="B292" s="50"/>
      <c r="C292" s="165" t="s">
        <v>736</v>
      </c>
      <c r="D292" s="165" t="s">
        <v>140</v>
      </c>
      <c r="E292" s="166" t="s">
        <v>737</v>
      </c>
      <c r="F292" s="167" t="s">
        <v>738</v>
      </c>
      <c r="G292" s="168" t="s">
        <v>184</v>
      </c>
      <c r="H292" s="169">
        <v>84.53</v>
      </c>
      <c r="I292" s="170">
        <v>0</v>
      </c>
      <c r="J292" s="170">
        <f>ROUND(I292*H292,2)</f>
        <v>0</v>
      </c>
      <c r="K292" s="167" t="s">
        <v>144</v>
      </c>
      <c r="L292" s="154"/>
      <c r="M292" s="155"/>
      <c r="N292" s="156"/>
      <c r="O292" s="156"/>
      <c r="P292" s="157">
        <f>P293</f>
        <v>0</v>
      </c>
      <c r="Q292" s="156"/>
      <c r="R292" s="157">
        <f>R293</f>
        <v>0</v>
      </c>
      <c r="S292" s="156"/>
      <c r="T292" s="158">
        <f>T293</f>
        <v>0</v>
      </c>
      <c r="AR292" s="159" t="s">
        <v>156</v>
      </c>
      <c r="AT292" s="160" t="s">
        <v>68</v>
      </c>
      <c r="AU292" s="160" t="s">
        <v>75</v>
      </c>
      <c r="AY292" s="159" t="s">
        <v>138</v>
      </c>
      <c r="BK292" s="161">
        <f>BK293</f>
        <v>0</v>
      </c>
    </row>
    <row r="293" spans="1:65" s="1" customFormat="1" ht="33" customHeight="1">
      <c r="A293"/>
      <c r="B293" s="386"/>
      <c r="C293" s="150"/>
      <c r="D293" s="162" t="s">
        <v>68</v>
      </c>
      <c r="E293" s="163" t="s">
        <v>740</v>
      </c>
      <c r="F293" s="163" t="s">
        <v>741</v>
      </c>
      <c r="G293" s="150"/>
      <c r="H293" s="150"/>
      <c r="I293" s="150"/>
      <c r="J293" s="164">
        <f>SUM(J294)</f>
        <v>0</v>
      </c>
      <c r="K293" s="150"/>
      <c r="L293" s="55"/>
      <c r="M293" s="171" t="s">
        <v>18</v>
      </c>
      <c r="N293" s="198" t="s">
        <v>40</v>
      </c>
      <c r="O293" s="199">
        <v>0</v>
      </c>
      <c r="P293" s="199">
        <f>O293*H304</f>
        <v>0</v>
      </c>
      <c r="Q293" s="199">
        <v>0</v>
      </c>
      <c r="R293" s="199">
        <f>Q293*H304</f>
        <v>0</v>
      </c>
      <c r="S293" s="199">
        <v>0</v>
      </c>
      <c r="T293" s="200">
        <f>S293*H304</f>
        <v>0</v>
      </c>
      <c r="AR293" s="21" t="s">
        <v>762</v>
      </c>
      <c r="AT293" s="21" t="s">
        <v>140</v>
      </c>
      <c r="AU293" s="21" t="s">
        <v>77</v>
      </c>
      <c r="AY293" s="21" t="s">
        <v>138</v>
      </c>
      <c r="BE293" s="175">
        <f>IF(N293="základní",J304,0)</f>
        <v>0</v>
      </c>
      <c r="BF293" s="175">
        <f>IF(N293="snížená",J304,0)</f>
        <v>0</v>
      </c>
      <c r="BG293" s="175">
        <f>IF(N293="zákl. přenesená",J304,0)</f>
        <v>0</v>
      </c>
      <c r="BH293" s="175">
        <f>IF(N293="sníž. přenesená",J304,0)</f>
        <v>0</v>
      </c>
      <c r="BI293" s="175">
        <f>IF(N293="nulová",J304,0)</f>
        <v>0</v>
      </c>
      <c r="BJ293" s="21" t="s">
        <v>75</v>
      </c>
      <c r="BK293" s="175">
        <f>ROUND(I304*H304,2)</f>
        <v>0</v>
      </c>
      <c r="BL293" s="21" t="s">
        <v>762</v>
      </c>
      <c r="BM293" s="21" t="s">
        <v>773</v>
      </c>
    </row>
    <row r="294" spans="1:65" s="1" customFormat="1" ht="18" customHeight="1">
      <c r="A294"/>
      <c r="B294" s="387"/>
      <c r="C294" s="165" t="s">
        <v>742</v>
      </c>
      <c r="D294" s="165" t="s">
        <v>140</v>
      </c>
      <c r="E294" s="166" t="s">
        <v>743</v>
      </c>
      <c r="F294" s="167" t="s">
        <v>744</v>
      </c>
      <c r="G294" s="168" t="s">
        <v>184</v>
      </c>
      <c r="H294" s="169">
        <v>230.83500000000001</v>
      </c>
      <c r="I294" s="170">
        <v>0</v>
      </c>
      <c r="J294" s="170">
        <f>ROUND(I294*H294,2)</f>
        <v>0</v>
      </c>
      <c r="K294" s="389" t="s">
        <v>144</v>
      </c>
      <c r="L294" s="327"/>
    </row>
    <row r="295" spans="1:65" ht="33.75" customHeight="1">
      <c r="B295" s="387"/>
      <c r="C295" s="150"/>
      <c r="D295" s="162" t="s">
        <v>68</v>
      </c>
      <c r="E295" s="163" t="s">
        <v>746</v>
      </c>
      <c r="F295" s="163" t="s">
        <v>747</v>
      </c>
      <c r="G295" s="150"/>
      <c r="H295" s="150"/>
      <c r="I295" s="150"/>
      <c r="J295" s="164">
        <f>SUM(J296:J297)</f>
        <v>0</v>
      </c>
      <c r="K295" s="293"/>
      <c r="L295" s="323"/>
    </row>
    <row r="296" spans="1:65" ht="24" customHeight="1">
      <c r="B296" s="387"/>
      <c r="C296" s="165" t="s">
        <v>748</v>
      </c>
      <c r="D296" s="165" t="s">
        <v>140</v>
      </c>
      <c r="E296" s="166" t="s">
        <v>749</v>
      </c>
      <c r="F296" s="167" t="s">
        <v>750</v>
      </c>
      <c r="G296" s="168" t="s">
        <v>184</v>
      </c>
      <c r="H296" s="169">
        <v>12.089</v>
      </c>
      <c r="I296" s="170">
        <v>0</v>
      </c>
      <c r="J296" s="170">
        <f>J290</f>
        <v>0</v>
      </c>
      <c r="K296" s="389" t="s">
        <v>144</v>
      </c>
      <c r="L296" s="323"/>
    </row>
    <row r="297" spans="1:65" ht="22.5" customHeight="1">
      <c r="B297" s="387"/>
      <c r="C297" s="176" t="s">
        <v>752</v>
      </c>
      <c r="D297" s="176" t="s">
        <v>166</v>
      </c>
      <c r="E297" s="177" t="s">
        <v>753</v>
      </c>
      <c r="F297" s="178" t="s">
        <v>754</v>
      </c>
      <c r="G297" s="179" t="s">
        <v>184</v>
      </c>
      <c r="H297" s="180">
        <v>12.089</v>
      </c>
      <c r="I297" s="181">
        <v>0</v>
      </c>
      <c r="J297" s="181">
        <f>ROUND(I297*H297,2)</f>
        <v>0</v>
      </c>
      <c r="K297" s="390" t="s">
        <v>18</v>
      </c>
      <c r="L297" s="323"/>
    </row>
    <row r="298" spans="1:65" ht="42.75" customHeight="1">
      <c r="B298" s="387"/>
      <c r="C298" s="150"/>
      <c r="D298" s="151" t="s">
        <v>68</v>
      </c>
      <c r="E298" s="152" t="s">
        <v>756</v>
      </c>
      <c r="F298" s="152" t="s">
        <v>757</v>
      </c>
      <c r="G298" s="150"/>
      <c r="H298" s="150"/>
      <c r="I298" s="150"/>
      <c r="J298" s="153">
        <f>SUM(J299,J301,J303)</f>
        <v>0</v>
      </c>
      <c r="K298" s="293"/>
      <c r="L298" s="323"/>
    </row>
    <row r="299" spans="1:65" ht="24" customHeight="1">
      <c r="B299" s="387"/>
      <c r="C299" s="150"/>
      <c r="D299" s="162" t="s">
        <v>68</v>
      </c>
      <c r="E299" s="163" t="s">
        <v>758</v>
      </c>
      <c r="F299" s="163" t="s">
        <v>759</v>
      </c>
      <c r="G299" s="150"/>
      <c r="H299" s="150"/>
      <c r="I299" s="150"/>
      <c r="J299" s="164">
        <f>SUM(J300)</f>
        <v>0</v>
      </c>
      <c r="K299" s="293"/>
      <c r="L299" s="327"/>
    </row>
    <row r="300" spans="1:65" ht="27.75" customHeight="1">
      <c r="B300" s="387"/>
      <c r="C300" s="165" t="s">
        <v>760</v>
      </c>
      <c r="D300" s="165" t="s">
        <v>140</v>
      </c>
      <c r="E300" s="166" t="s">
        <v>761</v>
      </c>
      <c r="F300" s="167" t="s">
        <v>759</v>
      </c>
      <c r="G300" s="168" t="s">
        <v>492</v>
      </c>
      <c r="H300" s="169">
        <v>1</v>
      </c>
      <c r="I300" s="170">
        <v>0</v>
      </c>
      <c r="J300" s="170">
        <f>ROUND(I300*H300,2)</f>
        <v>0</v>
      </c>
      <c r="K300" s="389" t="s">
        <v>144</v>
      </c>
      <c r="L300" s="323"/>
    </row>
    <row r="301" spans="1:65" ht="23.25" customHeight="1">
      <c r="B301" s="387"/>
      <c r="C301" s="150"/>
      <c r="D301" s="162" t="s">
        <v>68</v>
      </c>
      <c r="E301" s="163" t="s">
        <v>763</v>
      </c>
      <c r="F301" s="163" t="s">
        <v>764</v>
      </c>
      <c r="G301" s="150"/>
      <c r="H301" s="150"/>
      <c r="I301" s="150"/>
      <c r="J301" s="164">
        <f>SUM(J302)</f>
        <v>0</v>
      </c>
      <c r="K301" s="293"/>
      <c r="L301" s="323"/>
    </row>
    <row r="302" spans="1:65" ht="21.75" customHeight="1">
      <c r="B302" s="387"/>
      <c r="C302" s="165" t="s">
        <v>765</v>
      </c>
      <c r="D302" s="165" t="s">
        <v>140</v>
      </c>
      <c r="E302" s="166" t="s">
        <v>766</v>
      </c>
      <c r="F302" s="167" t="s">
        <v>767</v>
      </c>
      <c r="G302" s="168" t="s">
        <v>492</v>
      </c>
      <c r="H302" s="169">
        <v>1</v>
      </c>
      <c r="I302" s="170">
        <v>0</v>
      </c>
      <c r="J302" s="170">
        <f>ROUND(I302*H302,2)</f>
        <v>0</v>
      </c>
      <c r="K302" s="389" t="s">
        <v>144</v>
      </c>
      <c r="L302" s="323"/>
    </row>
    <row r="303" spans="1:65" ht="25.5" customHeight="1">
      <c r="B303" s="387"/>
      <c r="C303" s="150"/>
      <c r="D303" s="162" t="s">
        <v>68</v>
      </c>
      <c r="E303" s="163" t="s">
        <v>769</v>
      </c>
      <c r="F303" s="163" t="s">
        <v>770</v>
      </c>
      <c r="G303" s="150"/>
      <c r="H303" s="150"/>
      <c r="I303" s="150"/>
      <c r="J303" s="164">
        <f>SUM(J304)</f>
        <v>0</v>
      </c>
      <c r="K303" s="293"/>
      <c r="L303" s="323"/>
    </row>
    <row r="304" spans="1:65" ht="30" customHeight="1">
      <c r="B304" s="387"/>
      <c r="C304" s="165" t="s">
        <v>771</v>
      </c>
      <c r="D304" s="165" t="s">
        <v>140</v>
      </c>
      <c r="E304" s="166" t="s">
        <v>772</v>
      </c>
      <c r="F304" s="292" t="s">
        <v>987</v>
      </c>
      <c r="G304" s="295" t="s">
        <v>671</v>
      </c>
      <c r="H304" s="169">
        <v>1</v>
      </c>
      <c r="I304" s="170">
        <v>0</v>
      </c>
      <c r="J304" s="170">
        <f>ROUND(I304*H304,2)</f>
        <v>0</v>
      </c>
      <c r="K304" s="389" t="s">
        <v>144</v>
      </c>
      <c r="L304" s="323"/>
    </row>
    <row r="305" spans="2:12">
      <c r="B305" s="388"/>
      <c r="C305" s="51"/>
      <c r="D305" s="51"/>
      <c r="E305" s="51"/>
      <c r="F305" s="51"/>
      <c r="G305" s="51"/>
      <c r="H305" s="51"/>
      <c r="I305" s="51"/>
      <c r="J305" s="51"/>
      <c r="K305" s="51"/>
      <c r="L305" s="323"/>
    </row>
  </sheetData>
  <autoFilter ref="C107:K304"/>
  <mergeCells count="9">
    <mergeCell ref="E98:H98"/>
    <mergeCell ref="E100:H100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110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111"/>
  <sheetViews>
    <sheetView showGridLines="0" workbookViewId="0">
      <pane ySplit="1" topLeftCell="A104" activePane="bottomLeft" state="frozen"/>
      <selection pane="bottomLeft" activeCell="I85" sqref="I85"/>
    </sheetView>
  </sheetViews>
  <sheetFormatPr defaultRowHeight="13.5"/>
  <cols>
    <col min="1" max="1" width="8.33203125" style="279" customWidth="1"/>
    <col min="2" max="2" width="1.6640625" style="279" customWidth="1"/>
    <col min="3" max="3" width="4.1640625" style="279" customWidth="1"/>
    <col min="4" max="4" width="4.33203125" style="279" customWidth="1"/>
    <col min="5" max="5" width="17.1640625" style="279" customWidth="1"/>
    <col min="6" max="6" width="75" style="279" customWidth="1"/>
    <col min="7" max="7" width="8.6640625" style="279" customWidth="1"/>
    <col min="8" max="8" width="11.1640625" style="279" customWidth="1"/>
    <col min="9" max="9" width="12.6640625" style="279" customWidth="1"/>
    <col min="10" max="10" width="23.5" style="279" customWidth="1"/>
    <col min="11" max="11" width="15.5" style="279" customWidth="1"/>
    <col min="12" max="12" width="8.1640625" style="279" hidden="1" customWidth="1"/>
    <col min="13" max="13" width="29.6640625" style="279" hidden="1" customWidth="1"/>
    <col min="14" max="14" width="16.33203125" style="279" hidden="1" customWidth="1"/>
    <col min="15" max="15" width="12.33203125" style="279" customWidth="1"/>
    <col min="16" max="16" width="16.33203125" style="279" customWidth="1"/>
    <col min="17" max="17" width="12.33203125" style="279" customWidth="1"/>
    <col min="18" max="18" width="15" style="279" customWidth="1"/>
    <col min="19" max="19" width="11" style="279" customWidth="1"/>
    <col min="20" max="20" width="15" style="279" customWidth="1"/>
    <col min="21" max="21" width="16.33203125" style="279" customWidth="1"/>
    <col min="22" max="22" width="11" style="279" customWidth="1"/>
    <col min="23" max="23" width="15" style="279" customWidth="1"/>
    <col min="24" max="24" width="16.33203125" style="279" customWidth="1"/>
    <col min="25" max="16384" width="9.33203125" style="279"/>
  </cols>
  <sheetData>
    <row r="1" spans="1:63" ht="21.75" customHeight="1">
      <c r="A1" s="101"/>
      <c r="B1" s="14"/>
      <c r="C1" s="14"/>
      <c r="D1" s="15" t="s">
        <v>1</v>
      </c>
      <c r="E1" s="14"/>
      <c r="F1" s="289" t="s">
        <v>78</v>
      </c>
      <c r="G1" s="372" t="s">
        <v>79</v>
      </c>
      <c r="H1" s="372"/>
      <c r="I1" s="14"/>
      <c r="J1" s="289" t="s">
        <v>80</v>
      </c>
      <c r="K1" s="15" t="s">
        <v>81</v>
      </c>
      <c r="L1" s="289"/>
      <c r="M1" s="289"/>
      <c r="N1" s="103"/>
      <c r="O1" s="103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</row>
    <row r="2" spans="1:63" ht="36.950000000000003" customHeight="1">
      <c r="L2" s="354"/>
      <c r="M2" s="354"/>
      <c r="N2" s="354"/>
      <c r="O2" s="354"/>
      <c r="AM2" s="21"/>
    </row>
    <row r="3" spans="1:63" ht="6.95" customHeight="1">
      <c r="B3" s="22"/>
      <c r="C3" s="23"/>
      <c r="D3" s="23"/>
      <c r="E3" s="23"/>
      <c r="F3" s="23"/>
      <c r="G3" s="23"/>
      <c r="H3" s="23"/>
      <c r="I3" s="23"/>
      <c r="J3" s="23"/>
      <c r="K3" s="24"/>
      <c r="AM3" s="21"/>
    </row>
    <row r="4" spans="1:63" ht="36.950000000000003" customHeight="1">
      <c r="B4" s="25"/>
      <c r="C4" s="285"/>
      <c r="D4" s="27" t="s">
        <v>83</v>
      </c>
      <c r="E4" s="285"/>
      <c r="F4" s="285"/>
      <c r="G4" s="285"/>
      <c r="H4" s="285"/>
      <c r="I4" s="285"/>
      <c r="J4" s="285"/>
      <c r="K4" s="28"/>
      <c r="AM4" s="21"/>
    </row>
    <row r="5" spans="1:63" ht="6.95" customHeight="1">
      <c r="B5" s="25"/>
      <c r="C5" s="285"/>
      <c r="D5" s="285"/>
      <c r="E5" s="285"/>
      <c r="F5" s="285"/>
      <c r="G5" s="285"/>
      <c r="H5" s="285"/>
      <c r="I5" s="285"/>
      <c r="J5" s="285"/>
      <c r="K5" s="28"/>
    </row>
    <row r="6" spans="1:63" ht="15">
      <c r="B6" s="25"/>
      <c r="C6" s="285"/>
      <c r="D6" s="290" t="s">
        <v>16</v>
      </c>
      <c r="E6" s="285"/>
      <c r="F6" s="285"/>
      <c r="G6" s="285"/>
      <c r="H6" s="285"/>
      <c r="I6" s="285"/>
      <c r="J6" s="285"/>
      <c r="K6" s="28"/>
    </row>
    <row r="7" spans="1:63" ht="22.5" customHeight="1">
      <c r="B7" s="25"/>
      <c r="C7" s="285"/>
      <c r="D7" s="285"/>
      <c r="E7" s="373" t="str">
        <f>'Rekapitulace stavby'!K6</f>
        <v>Stavební úpravy ZŠ a MŠ, přístavba a půdní vestavba - DÍLČÍ PD - 4.VÝZVA Z IROP - INVESTICE DO VZDĚLÁVÁNÍ VYHL. DNE 27.11.2017</v>
      </c>
      <c r="F7" s="374"/>
      <c r="G7" s="374"/>
      <c r="H7" s="374"/>
      <c r="I7" s="285"/>
      <c r="J7" s="285"/>
      <c r="K7" s="28"/>
    </row>
    <row r="8" spans="1:63" s="1" customFormat="1" ht="15">
      <c r="B8" s="35"/>
      <c r="C8" s="291"/>
      <c r="D8" s="290" t="s">
        <v>84</v>
      </c>
      <c r="E8" s="291"/>
      <c r="F8" s="291"/>
      <c r="G8" s="291"/>
      <c r="H8" s="291"/>
      <c r="I8" s="291"/>
      <c r="J8" s="291"/>
      <c r="K8" s="39"/>
    </row>
    <row r="9" spans="1:63" s="1" customFormat="1" ht="36.950000000000003" customHeight="1">
      <c r="B9" s="35"/>
      <c r="C9" s="291"/>
      <c r="D9" s="291"/>
      <c r="E9" s="375" t="s">
        <v>1002</v>
      </c>
      <c r="F9" s="376"/>
      <c r="G9" s="376"/>
      <c r="H9" s="376"/>
      <c r="I9" s="291"/>
      <c r="J9" s="291"/>
      <c r="K9" s="39"/>
    </row>
    <row r="10" spans="1:63" s="1" customFormat="1">
      <c r="B10" s="35"/>
      <c r="C10" s="291"/>
      <c r="D10" s="291"/>
      <c r="E10" s="291"/>
      <c r="F10" s="291"/>
      <c r="G10" s="291"/>
      <c r="H10" s="291"/>
      <c r="I10" s="291"/>
      <c r="J10" s="291"/>
      <c r="K10" s="39"/>
    </row>
    <row r="11" spans="1:63" s="1" customFormat="1" ht="14.45" customHeight="1">
      <c r="B11" s="35"/>
      <c r="C11" s="291"/>
      <c r="D11" s="290" t="s">
        <v>17</v>
      </c>
      <c r="E11" s="291"/>
      <c r="F11" s="284" t="s">
        <v>18</v>
      </c>
      <c r="G11" s="291"/>
      <c r="H11" s="291"/>
      <c r="I11" s="290" t="s">
        <v>19</v>
      </c>
      <c r="J11" s="284" t="s">
        <v>18</v>
      </c>
      <c r="K11" s="39"/>
    </row>
    <row r="12" spans="1:63" s="1" customFormat="1" ht="14.45" customHeight="1">
      <c r="B12" s="35"/>
      <c r="C12" s="291"/>
      <c r="D12" s="290" t="s">
        <v>20</v>
      </c>
      <c r="E12" s="291"/>
      <c r="F12" s="284" t="s">
        <v>21</v>
      </c>
      <c r="G12" s="291"/>
      <c r="H12" s="291"/>
      <c r="I12" s="290" t="s">
        <v>22</v>
      </c>
      <c r="J12" s="104">
        <f>'Rekapitulace stavby'!AN8</f>
        <v>43116</v>
      </c>
      <c r="K12" s="39"/>
    </row>
    <row r="13" spans="1:63" s="1" customFormat="1" ht="10.9" customHeight="1">
      <c r="B13" s="35"/>
      <c r="C13" s="291"/>
      <c r="D13" s="291"/>
      <c r="E13" s="291"/>
      <c r="F13" s="291"/>
      <c r="G13" s="291"/>
      <c r="H13" s="291"/>
      <c r="I13" s="291"/>
      <c r="J13" s="291"/>
      <c r="K13" s="39"/>
    </row>
    <row r="14" spans="1:63" s="1" customFormat="1" ht="14.45" customHeight="1">
      <c r="B14" s="35"/>
      <c r="C14" s="291"/>
      <c r="D14" s="290" t="s">
        <v>23</v>
      </c>
      <c r="E14" s="291"/>
      <c r="F14" s="291"/>
      <c r="G14" s="291"/>
      <c r="H14" s="291"/>
      <c r="I14" s="290" t="s">
        <v>24</v>
      </c>
      <c r="J14" s="284" t="s">
        <v>25</v>
      </c>
      <c r="K14" s="39"/>
    </row>
    <row r="15" spans="1:63" s="1" customFormat="1" ht="18" customHeight="1">
      <c r="B15" s="35"/>
      <c r="C15" s="291"/>
      <c r="D15" s="291"/>
      <c r="E15" s="284" t="s">
        <v>26</v>
      </c>
      <c r="F15" s="291"/>
      <c r="G15" s="291"/>
      <c r="H15" s="291"/>
      <c r="I15" s="290" t="s">
        <v>27</v>
      </c>
      <c r="J15" s="284" t="s">
        <v>18</v>
      </c>
      <c r="K15" s="39"/>
    </row>
    <row r="16" spans="1:63" s="1" customFormat="1" ht="6.95" customHeight="1">
      <c r="B16" s="35"/>
      <c r="C16" s="291"/>
      <c r="D16" s="291"/>
      <c r="E16" s="291"/>
      <c r="F16" s="291"/>
      <c r="G16" s="291"/>
      <c r="H16" s="291"/>
      <c r="I16" s="291"/>
      <c r="J16" s="291"/>
      <c r="K16" s="39"/>
    </row>
    <row r="17" spans="2:11" s="1" customFormat="1" ht="14.45" customHeight="1">
      <c r="B17" s="35"/>
      <c r="C17" s="291"/>
      <c r="D17" s="290" t="s">
        <v>28</v>
      </c>
      <c r="E17" s="291"/>
      <c r="F17" s="291"/>
      <c r="G17" s="291"/>
      <c r="H17" s="291"/>
      <c r="I17" s="290" t="s">
        <v>24</v>
      </c>
      <c r="J17" s="284" t="str">
        <f>IF('Rekapitulace stavby'!AN13="Vyplň údaj","",IF('Rekapitulace stavby'!AN13="","",'Rekapitulace stavby'!AN13))</f>
        <v/>
      </c>
      <c r="K17" s="39"/>
    </row>
    <row r="18" spans="2:11" s="1" customFormat="1" ht="18" customHeight="1">
      <c r="B18" s="35"/>
      <c r="C18" s="291"/>
      <c r="D18" s="291"/>
      <c r="E18" s="284" t="str">
        <f>IF('Rekapitulace stavby'!E14="Vyplň údaj","",IF('Rekapitulace stavby'!E14="","",'Rekapitulace stavby'!E14))</f>
        <v xml:space="preserve"> </v>
      </c>
      <c r="F18" s="291"/>
      <c r="G18" s="291"/>
      <c r="H18" s="291"/>
      <c r="I18" s="290" t="s">
        <v>27</v>
      </c>
      <c r="J18" s="284" t="str">
        <f>IF('Rekapitulace stavby'!AN14="Vyplň údaj","",IF('Rekapitulace stavby'!AN14="","",'Rekapitulace stavby'!AN14))</f>
        <v/>
      </c>
      <c r="K18" s="39"/>
    </row>
    <row r="19" spans="2:11" s="1" customFormat="1" ht="6.95" customHeight="1">
      <c r="B19" s="35"/>
      <c r="C19" s="291"/>
      <c r="D19" s="291"/>
      <c r="E19" s="291"/>
      <c r="F19" s="291"/>
      <c r="G19" s="291"/>
      <c r="H19" s="291"/>
      <c r="I19" s="291"/>
      <c r="J19" s="291"/>
      <c r="K19" s="39"/>
    </row>
    <row r="20" spans="2:11" s="1" customFormat="1" ht="14.45" customHeight="1">
      <c r="B20" s="35"/>
      <c r="C20" s="291"/>
      <c r="D20" s="290" t="s">
        <v>30</v>
      </c>
      <c r="E20" s="291"/>
      <c r="F20" s="291"/>
      <c r="G20" s="291"/>
      <c r="H20" s="291"/>
      <c r="I20" s="290" t="s">
        <v>24</v>
      </c>
      <c r="J20" s="284" t="s">
        <v>31</v>
      </c>
      <c r="K20" s="39"/>
    </row>
    <row r="21" spans="2:11" s="1" customFormat="1" ht="18" customHeight="1">
      <c r="B21" s="35"/>
      <c r="C21" s="291"/>
      <c r="D21" s="291"/>
      <c r="E21" s="284" t="s">
        <v>32</v>
      </c>
      <c r="F21" s="291"/>
      <c r="G21" s="291"/>
      <c r="H21" s="291"/>
      <c r="I21" s="290" t="s">
        <v>27</v>
      </c>
      <c r="J21" s="284" t="s">
        <v>18</v>
      </c>
      <c r="K21" s="39"/>
    </row>
    <row r="22" spans="2:11" s="1" customFormat="1" ht="6.95" customHeight="1">
      <c r="B22" s="35"/>
      <c r="C22" s="291"/>
      <c r="D22" s="291"/>
      <c r="E22" s="291"/>
      <c r="F22" s="291"/>
      <c r="G22" s="291"/>
      <c r="H22" s="291"/>
      <c r="I22" s="291"/>
      <c r="J22" s="291"/>
      <c r="K22" s="39"/>
    </row>
    <row r="23" spans="2:11" s="1" customFormat="1" ht="14.45" customHeight="1">
      <c r="B23" s="35"/>
      <c r="C23" s="291"/>
      <c r="D23" s="290" t="s">
        <v>34</v>
      </c>
      <c r="E23" s="291"/>
      <c r="F23" s="291"/>
      <c r="G23" s="291"/>
      <c r="H23" s="291"/>
      <c r="I23" s="291"/>
      <c r="J23" s="291"/>
      <c r="K23" s="39"/>
    </row>
    <row r="24" spans="2:11" s="6" customFormat="1" ht="22.5" customHeight="1">
      <c r="B24" s="105"/>
      <c r="C24" s="106"/>
      <c r="D24" s="106"/>
      <c r="E24" s="333" t="s">
        <v>18</v>
      </c>
      <c r="F24" s="333"/>
      <c r="G24" s="333"/>
      <c r="H24" s="333"/>
      <c r="I24" s="106"/>
      <c r="J24" s="106"/>
      <c r="K24" s="107"/>
    </row>
    <row r="25" spans="2:11" s="1" customFormat="1" ht="6.95" customHeight="1">
      <c r="B25" s="35"/>
      <c r="C25" s="291"/>
      <c r="D25" s="291"/>
      <c r="E25" s="291"/>
      <c r="F25" s="291"/>
      <c r="G25" s="291"/>
      <c r="H25" s="291"/>
      <c r="I25" s="291"/>
      <c r="J25" s="291"/>
      <c r="K25" s="39"/>
    </row>
    <row r="26" spans="2:11" s="1" customFormat="1" ht="6.95" customHeight="1">
      <c r="B26" s="35"/>
      <c r="C26" s="291"/>
      <c r="D26" s="79"/>
      <c r="E26" s="79"/>
      <c r="F26" s="79"/>
      <c r="G26" s="79"/>
      <c r="H26" s="79"/>
      <c r="I26" s="79"/>
      <c r="J26" s="79"/>
      <c r="K26" s="108"/>
    </row>
    <row r="27" spans="2:11" s="1" customFormat="1" ht="25.35" customHeight="1">
      <c r="B27" s="35"/>
      <c r="C27" s="291"/>
      <c r="D27" s="109" t="s">
        <v>35</v>
      </c>
      <c r="E27" s="291"/>
      <c r="F27" s="291"/>
      <c r="G27" s="291"/>
      <c r="H27" s="291"/>
      <c r="I27" s="291"/>
      <c r="J27" s="110">
        <f>ROUND(J84,2)</f>
        <v>0</v>
      </c>
      <c r="K27" s="39"/>
    </row>
    <row r="28" spans="2:11" s="1" customFormat="1" ht="6.95" customHeight="1">
      <c r="B28" s="35"/>
      <c r="C28" s="291"/>
      <c r="D28" s="79"/>
      <c r="E28" s="79"/>
      <c r="F28" s="79"/>
      <c r="G28" s="79"/>
      <c r="H28" s="79"/>
      <c r="I28" s="79"/>
      <c r="J28" s="79"/>
      <c r="K28" s="108"/>
    </row>
    <row r="29" spans="2:11" s="1" customFormat="1" ht="14.45" customHeight="1">
      <c r="B29" s="35"/>
      <c r="C29" s="291"/>
      <c r="D29" s="291"/>
      <c r="E29" s="291"/>
      <c r="F29" s="286" t="s">
        <v>37</v>
      </c>
      <c r="G29" s="291"/>
      <c r="H29" s="291"/>
      <c r="I29" s="286" t="s">
        <v>36</v>
      </c>
      <c r="J29" s="286" t="s">
        <v>38</v>
      </c>
      <c r="K29" s="39"/>
    </row>
    <row r="30" spans="2:11" s="1" customFormat="1" ht="14.45" customHeight="1">
      <c r="B30" s="35"/>
      <c r="C30" s="291"/>
      <c r="D30" s="283" t="s">
        <v>39</v>
      </c>
      <c r="E30" s="283" t="s">
        <v>40</v>
      </c>
      <c r="F30" s="111">
        <f>SUM(J27)</f>
        <v>0</v>
      </c>
      <c r="G30" s="291"/>
      <c r="H30" s="291"/>
      <c r="I30" s="112">
        <v>0.21</v>
      </c>
      <c r="J30" s="111">
        <f>F30*0.21</f>
        <v>0</v>
      </c>
      <c r="K30" s="39"/>
    </row>
    <row r="31" spans="2:11" s="1" customFormat="1" ht="14.45" customHeight="1">
      <c r="B31" s="35"/>
      <c r="C31" s="291"/>
      <c r="D31" s="291"/>
      <c r="E31" s="283" t="s">
        <v>41</v>
      </c>
      <c r="F31" s="111">
        <f>ROUND(SUM(AY94:AY106), 2)</f>
        <v>0</v>
      </c>
      <c r="G31" s="291"/>
      <c r="H31" s="291"/>
      <c r="I31" s="112">
        <v>0.15</v>
      </c>
      <c r="J31" s="111">
        <f>ROUND(ROUND((SUM(AY94:AY106)), 2)*I31, 2)</f>
        <v>0</v>
      </c>
      <c r="K31" s="39"/>
    </row>
    <row r="32" spans="2:11" s="1" customFormat="1" ht="14.45" hidden="1" customHeight="1">
      <c r="B32" s="35"/>
      <c r="C32" s="291"/>
      <c r="D32" s="291"/>
      <c r="E32" s="283" t="s">
        <v>42</v>
      </c>
      <c r="F32" s="111">
        <f>ROUND(SUM(AZ94:AZ106), 2)</f>
        <v>0</v>
      </c>
      <c r="G32" s="291"/>
      <c r="H32" s="291"/>
      <c r="I32" s="112">
        <v>0.21</v>
      </c>
      <c r="J32" s="111">
        <v>0</v>
      </c>
      <c r="K32" s="39"/>
    </row>
    <row r="33" spans="2:11" s="1" customFormat="1" ht="14.45" hidden="1" customHeight="1">
      <c r="B33" s="35"/>
      <c r="C33" s="291"/>
      <c r="D33" s="291"/>
      <c r="E33" s="283" t="s">
        <v>43</v>
      </c>
      <c r="F33" s="111">
        <f>ROUND(SUM(BA94:BA106), 2)</f>
        <v>0</v>
      </c>
      <c r="G33" s="291"/>
      <c r="H33" s="291"/>
      <c r="I33" s="112">
        <v>0.15</v>
      </c>
      <c r="J33" s="111">
        <v>0</v>
      </c>
      <c r="K33" s="39"/>
    </row>
    <row r="34" spans="2:11" s="1" customFormat="1" ht="14.45" hidden="1" customHeight="1">
      <c r="B34" s="35"/>
      <c r="C34" s="291"/>
      <c r="D34" s="291"/>
      <c r="E34" s="283" t="s">
        <v>44</v>
      </c>
      <c r="F34" s="111">
        <f>ROUND(SUM(BB94:BB106), 2)</f>
        <v>0</v>
      </c>
      <c r="G34" s="291"/>
      <c r="H34" s="291"/>
      <c r="I34" s="112">
        <v>0</v>
      </c>
      <c r="J34" s="111">
        <v>0</v>
      </c>
      <c r="K34" s="39"/>
    </row>
    <row r="35" spans="2:11" s="1" customFormat="1" ht="6.95" customHeight="1">
      <c r="B35" s="35"/>
      <c r="C35" s="291"/>
      <c r="D35" s="291"/>
      <c r="E35" s="291"/>
      <c r="F35" s="291"/>
      <c r="G35" s="291"/>
      <c r="H35" s="291"/>
      <c r="I35" s="291"/>
      <c r="J35" s="291"/>
      <c r="K35" s="39"/>
    </row>
    <row r="36" spans="2:11" s="1" customFormat="1" ht="25.35" customHeight="1">
      <c r="B36" s="35"/>
      <c r="C36" s="113"/>
      <c r="D36" s="114" t="s">
        <v>45</v>
      </c>
      <c r="E36" s="73"/>
      <c r="F36" s="73"/>
      <c r="G36" s="115" t="s">
        <v>46</v>
      </c>
      <c r="H36" s="116" t="s">
        <v>47</v>
      </c>
      <c r="I36" s="73"/>
      <c r="J36" s="117">
        <f>SUM(J27:J34)</f>
        <v>0</v>
      </c>
      <c r="K36" s="118"/>
    </row>
    <row r="37" spans="2:11" s="1" customFormat="1" ht="14.45" customHeight="1">
      <c r="B37" s="50"/>
      <c r="C37" s="51"/>
      <c r="D37" s="51"/>
      <c r="E37" s="51"/>
      <c r="F37" s="51"/>
      <c r="G37" s="51"/>
      <c r="H37" s="51"/>
      <c r="I37" s="51"/>
      <c r="J37" s="51"/>
      <c r="K37" s="52"/>
    </row>
    <row r="41" spans="2:11" s="1" customFormat="1" ht="6.95" customHeight="1">
      <c r="B41" s="119"/>
      <c r="C41" s="120"/>
      <c r="D41" s="120"/>
      <c r="E41" s="120"/>
      <c r="F41" s="120"/>
      <c r="G41" s="120"/>
      <c r="H41" s="120"/>
      <c r="I41" s="120"/>
      <c r="J41" s="120"/>
      <c r="K41" s="121"/>
    </row>
    <row r="42" spans="2:11" s="1" customFormat="1" ht="36.950000000000003" customHeight="1">
      <c r="B42" s="35"/>
      <c r="C42" s="27" t="s">
        <v>85</v>
      </c>
      <c r="D42" s="291"/>
      <c r="E42" s="291"/>
      <c r="F42" s="291"/>
      <c r="G42" s="291"/>
      <c r="H42" s="291"/>
      <c r="I42" s="291"/>
      <c r="J42" s="291"/>
      <c r="K42" s="39"/>
    </row>
    <row r="43" spans="2:11" s="1" customFormat="1" ht="6.95" customHeight="1">
      <c r="B43" s="35"/>
      <c r="C43" s="291"/>
      <c r="D43" s="291"/>
      <c r="E43" s="291"/>
      <c r="F43" s="291"/>
      <c r="G43" s="291"/>
      <c r="H43" s="291"/>
      <c r="I43" s="291"/>
      <c r="J43" s="291"/>
      <c r="K43" s="39"/>
    </row>
    <row r="44" spans="2:11" s="1" customFormat="1" ht="14.45" customHeight="1">
      <c r="B44" s="35"/>
      <c r="C44" s="290" t="s">
        <v>16</v>
      </c>
      <c r="D44" s="291"/>
      <c r="E44" s="291"/>
      <c r="F44" s="291"/>
      <c r="G44" s="291"/>
      <c r="H44" s="291"/>
      <c r="I44" s="291"/>
      <c r="J44" s="291"/>
      <c r="K44" s="39"/>
    </row>
    <row r="45" spans="2:11" s="1" customFormat="1" ht="22.5" customHeight="1">
      <c r="B45" s="35"/>
      <c r="C45" s="291"/>
      <c r="D45" s="291"/>
      <c r="E45" s="373" t="str">
        <f>E7</f>
        <v>Stavební úpravy ZŠ a MŠ, přístavba a půdní vestavba - DÍLČÍ PD - 4.VÝZVA Z IROP - INVESTICE DO VZDĚLÁVÁNÍ VYHL. DNE 27.11.2017</v>
      </c>
      <c r="F45" s="374"/>
      <c r="G45" s="374"/>
      <c r="H45" s="374"/>
      <c r="I45" s="291"/>
      <c r="J45" s="291"/>
      <c r="K45" s="39"/>
    </row>
    <row r="46" spans="2:11" s="1" customFormat="1" ht="14.45" customHeight="1">
      <c r="B46" s="35"/>
      <c r="C46" s="290" t="s">
        <v>84</v>
      </c>
      <c r="D46" s="291"/>
      <c r="E46" s="291"/>
      <c r="F46" s="291"/>
      <c r="G46" s="291"/>
      <c r="H46" s="291"/>
      <c r="I46" s="291"/>
      <c r="J46" s="291"/>
      <c r="K46" s="39"/>
    </row>
    <row r="47" spans="2:11" s="1" customFormat="1" ht="23.25" customHeight="1">
      <c r="B47" s="35"/>
      <c r="C47" s="291"/>
      <c r="D47" s="291"/>
      <c r="E47" s="377" t="str">
        <f>E9</f>
        <v xml:space="preserve">2 - Hl.objekt- nezpůsobilé výdaje - 1 - Stavebni úpravy ZŠ a MŠ, přístavba bezbar. WC </v>
      </c>
      <c r="F47" s="376"/>
      <c r="G47" s="376"/>
      <c r="H47" s="376"/>
      <c r="I47" s="291"/>
      <c r="J47" s="291"/>
      <c r="K47" s="39"/>
    </row>
    <row r="48" spans="2:11" s="1" customFormat="1" ht="6.95" customHeight="1">
      <c r="B48" s="35"/>
      <c r="C48" s="291"/>
      <c r="D48" s="291"/>
      <c r="E48" s="291"/>
      <c r="F48" s="291"/>
      <c r="G48" s="291"/>
      <c r="H48" s="291"/>
      <c r="I48" s="291"/>
      <c r="J48" s="291"/>
      <c r="K48" s="39"/>
    </row>
    <row r="49" spans="1:40" s="1" customFormat="1" ht="18" customHeight="1">
      <c r="B49" s="35"/>
      <c r="C49" s="290" t="s">
        <v>20</v>
      </c>
      <c r="D49" s="291"/>
      <c r="E49" s="291"/>
      <c r="F49" s="284" t="str">
        <f>F12</f>
        <v>Chodovice</v>
      </c>
      <c r="G49" s="291"/>
      <c r="H49" s="291"/>
      <c r="I49" s="290" t="s">
        <v>22</v>
      </c>
      <c r="J49" s="104">
        <f>IF(J12="","",J12)</f>
        <v>43116</v>
      </c>
      <c r="K49" s="39"/>
    </row>
    <row r="50" spans="1:40" s="1" customFormat="1" ht="6.95" customHeight="1">
      <c r="B50" s="35"/>
      <c r="C50" s="291"/>
      <c r="D50" s="291"/>
      <c r="E50" s="291"/>
      <c r="F50" s="291"/>
      <c r="G50" s="291"/>
      <c r="H50" s="291"/>
      <c r="I50" s="291"/>
      <c r="J50" s="291"/>
      <c r="K50" s="39"/>
    </row>
    <row r="51" spans="1:40" s="1" customFormat="1" ht="15">
      <c r="B51" s="35"/>
      <c r="C51" s="290" t="s">
        <v>23</v>
      </c>
      <c r="D51" s="291"/>
      <c r="E51" s="291"/>
      <c r="F51" s="284" t="str">
        <f>E15</f>
        <v>OÚ Holovousy</v>
      </c>
      <c r="G51" s="291"/>
      <c r="H51" s="291"/>
      <c r="I51" s="290" t="s">
        <v>30</v>
      </c>
      <c r="J51" s="284" t="str">
        <f>E21</f>
        <v>Oldřich Trnka</v>
      </c>
      <c r="K51" s="39"/>
    </row>
    <row r="52" spans="1:40" s="1" customFormat="1" ht="14.45" customHeight="1">
      <c r="B52" s="35"/>
      <c r="C52" s="290" t="s">
        <v>28</v>
      </c>
      <c r="D52" s="291"/>
      <c r="E52" s="291"/>
      <c r="F52" s="284" t="str">
        <f>IF(E18="","",E18)</f>
        <v xml:space="preserve"> </v>
      </c>
      <c r="G52" s="291"/>
      <c r="H52" s="291"/>
      <c r="I52" s="291"/>
      <c r="J52" s="291"/>
      <c r="K52" s="39"/>
    </row>
    <row r="53" spans="1:40" s="1" customFormat="1" ht="10.35" customHeight="1">
      <c r="B53" s="35"/>
      <c r="C53" s="291"/>
      <c r="D53" s="291"/>
      <c r="E53" s="291"/>
      <c r="F53" s="291"/>
      <c r="G53" s="291"/>
      <c r="H53" s="291"/>
      <c r="I53" s="291"/>
      <c r="J53" s="291"/>
      <c r="K53" s="39"/>
    </row>
    <row r="54" spans="1:40" s="1" customFormat="1" ht="29.25" customHeight="1">
      <c r="B54" s="35"/>
      <c r="C54" s="122" t="s">
        <v>86</v>
      </c>
      <c r="D54" s="113"/>
      <c r="E54" s="113"/>
      <c r="F54" s="113"/>
      <c r="G54" s="113"/>
      <c r="H54" s="113"/>
      <c r="I54" s="113"/>
      <c r="J54" s="123" t="s">
        <v>87</v>
      </c>
      <c r="K54" s="124"/>
    </row>
    <row r="55" spans="1:40" s="1" customFormat="1" ht="10.35" customHeight="1">
      <c r="B55" s="35"/>
      <c r="C55" s="291"/>
      <c r="D55" s="291"/>
      <c r="E55" s="291"/>
      <c r="F55" s="291"/>
      <c r="G55" s="291"/>
      <c r="H55" s="291"/>
      <c r="I55" s="291"/>
      <c r="J55" s="291"/>
      <c r="K55" s="39"/>
    </row>
    <row r="56" spans="1:40" s="1" customFormat="1" ht="29.25" customHeight="1">
      <c r="B56" s="35"/>
      <c r="C56" s="125" t="s">
        <v>88</v>
      </c>
      <c r="D56" s="291"/>
      <c r="E56" s="291"/>
      <c r="F56" s="291"/>
      <c r="G56" s="291"/>
      <c r="H56" s="291"/>
      <c r="I56" s="291"/>
      <c r="J56" s="110">
        <f>J84</f>
        <v>0</v>
      </c>
      <c r="K56" s="39"/>
      <c r="AN56" s="21"/>
    </row>
    <row r="57" spans="1:40" s="7" customFormat="1" ht="24.95" customHeight="1">
      <c r="B57" s="126"/>
      <c r="C57" s="127"/>
      <c r="D57" s="128" t="s">
        <v>90</v>
      </c>
      <c r="E57" s="129"/>
      <c r="F57" s="129"/>
      <c r="G57" s="129"/>
      <c r="H57" s="129"/>
      <c r="I57" s="129"/>
      <c r="J57" s="130">
        <f>J85</f>
        <v>0</v>
      </c>
      <c r="K57" s="131"/>
    </row>
    <row r="58" spans="1:40" s="8" customFormat="1" ht="19.899999999999999" customHeight="1">
      <c r="B58" s="132"/>
      <c r="C58" s="133"/>
      <c r="D58" s="134" t="s">
        <v>93</v>
      </c>
      <c r="E58" s="135"/>
      <c r="F58" s="135"/>
      <c r="G58" s="135"/>
      <c r="H58" s="135"/>
      <c r="I58" s="135"/>
      <c r="J58" s="136">
        <f>J86</f>
        <v>0</v>
      </c>
      <c r="K58" s="137"/>
    </row>
    <row r="59" spans="1:40" s="8" customFormat="1" ht="19.899999999999999" customHeight="1">
      <c r="B59" s="132"/>
      <c r="C59" s="133"/>
      <c r="D59" s="134" t="s">
        <v>98</v>
      </c>
      <c r="E59" s="135"/>
      <c r="F59" s="135"/>
      <c r="G59" s="135"/>
      <c r="H59" s="135"/>
      <c r="I59" s="135"/>
      <c r="J59" s="136">
        <f>J88</f>
        <v>0</v>
      </c>
      <c r="K59" s="137"/>
    </row>
    <row r="60" spans="1:40" s="7" customFormat="1" ht="24.95" customHeight="1">
      <c r="B60" s="126"/>
      <c r="C60" s="127"/>
      <c r="D60" s="128" t="s">
        <v>99</v>
      </c>
      <c r="E60" s="129"/>
      <c r="F60" s="129"/>
      <c r="G60" s="129"/>
      <c r="H60" s="129"/>
      <c r="I60" s="129"/>
      <c r="J60" s="130">
        <f>J90</f>
        <v>0</v>
      </c>
      <c r="K60" s="131"/>
    </row>
    <row r="61" spans="1:40" s="8" customFormat="1" ht="19.899999999999999" customHeight="1">
      <c r="B61" s="132"/>
      <c r="C61" s="133"/>
      <c r="D61" s="134" t="s">
        <v>110</v>
      </c>
      <c r="E61" s="135"/>
      <c r="F61" s="135"/>
      <c r="G61" s="135"/>
      <c r="H61" s="135"/>
      <c r="I61" s="135"/>
      <c r="J61" s="136">
        <f>J91</f>
        <v>0</v>
      </c>
      <c r="K61" s="137"/>
    </row>
    <row r="62" spans="1:40" s="8" customFormat="1" ht="19.899999999999999" customHeight="1">
      <c r="A62" s="7"/>
      <c r="B62" s="126"/>
      <c r="C62" s="127"/>
      <c r="D62" s="128" t="s">
        <v>118</v>
      </c>
      <c r="E62" s="129"/>
      <c r="F62" s="129"/>
      <c r="G62" s="129"/>
      <c r="H62" s="129"/>
      <c r="I62" s="129"/>
      <c r="J62" s="130">
        <f>J97</f>
        <v>0</v>
      </c>
      <c r="K62" s="131"/>
    </row>
    <row r="63" spans="1:40" s="8" customFormat="1" ht="19.899999999999999" customHeight="1">
      <c r="B63" s="132"/>
      <c r="C63" s="133"/>
      <c r="D63" s="134" t="s">
        <v>119</v>
      </c>
      <c r="E63" s="135"/>
      <c r="F63" s="135"/>
      <c r="G63" s="135"/>
      <c r="H63" s="135"/>
      <c r="I63" s="135"/>
      <c r="J63" s="136">
        <f>J98</f>
        <v>0</v>
      </c>
      <c r="K63" s="137"/>
    </row>
    <row r="64" spans="1:40" s="8" customFormat="1" ht="19.899999999999999" customHeight="1">
      <c r="B64" s="132"/>
      <c r="C64" s="133"/>
      <c r="D64" s="134" t="s">
        <v>120</v>
      </c>
      <c r="E64" s="135"/>
      <c r="F64" s="135"/>
      <c r="G64" s="135"/>
      <c r="H64" s="135"/>
      <c r="I64" s="135"/>
      <c r="J64" s="136">
        <f>J100</f>
        <v>0</v>
      </c>
      <c r="K64" s="137"/>
    </row>
    <row r="65" spans="1:15" s="8" customFormat="1" ht="19.899999999999999" customHeight="1">
      <c r="A65" s="1"/>
      <c r="B65" s="35"/>
      <c r="C65" s="291"/>
      <c r="D65" s="291"/>
      <c r="E65" s="291"/>
      <c r="F65" s="291"/>
      <c r="G65" s="291"/>
      <c r="H65" s="291"/>
      <c r="I65" s="291"/>
      <c r="J65" s="291"/>
      <c r="K65" s="39"/>
    </row>
    <row r="66" spans="1:15" s="8" customFormat="1" ht="19.899999999999999" customHeight="1">
      <c r="A66" s="1"/>
      <c r="B66" s="50"/>
      <c r="C66" s="51"/>
      <c r="D66" s="51"/>
      <c r="E66" s="51"/>
      <c r="F66" s="51"/>
      <c r="G66" s="51"/>
      <c r="H66" s="51"/>
      <c r="I66" s="51"/>
      <c r="J66" s="51"/>
      <c r="K66" s="52"/>
    </row>
    <row r="67" spans="1:15" s="8" customFormat="1" ht="19.899999999999999" customHeight="1">
      <c r="A67" s="279"/>
      <c r="B67" s="279"/>
      <c r="C67" s="279"/>
      <c r="D67" s="279"/>
      <c r="E67" s="279"/>
      <c r="F67" s="279"/>
      <c r="G67" s="279"/>
      <c r="H67" s="279"/>
      <c r="I67" s="279"/>
      <c r="J67" s="279"/>
      <c r="K67" s="279"/>
    </row>
    <row r="68" spans="1:15" s="8" customFormat="1" ht="19.899999999999999" customHeight="1">
      <c r="A68" s="279"/>
      <c r="B68" s="279"/>
      <c r="C68" s="279"/>
      <c r="D68" s="279"/>
      <c r="E68" s="279"/>
      <c r="F68" s="279"/>
      <c r="G68" s="279"/>
      <c r="H68" s="279"/>
      <c r="I68" s="279"/>
      <c r="J68" s="279"/>
      <c r="K68" s="279"/>
    </row>
    <row r="69" spans="1:15" s="8" customFormat="1" ht="19.899999999999999" customHeight="1">
      <c r="A69" s="279"/>
      <c r="B69" s="279"/>
      <c r="C69" s="279"/>
      <c r="D69" s="279"/>
      <c r="E69" s="279"/>
      <c r="F69" s="279"/>
      <c r="G69" s="279"/>
      <c r="H69" s="279"/>
      <c r="I69" s="279"/>
      <c r="J69" s="279"/>
      <c r="K69" s="279"/>
    </row>
    <row r="70" spans="1:15" s="8" customFormat="1" ht="19.899999999999999" customHeight="1">
      <c r="A70" s="1"/>
      <c r="B70" s="53"/>
      <c r="C70" s="54"/>
      <c r="D70" s="54"/>
      <c r="E70" s="54"/>
      <c r="F70" s="54"/>
      <c r="G70" s="54"/>
      <c r="H70" s="54"/>
      <c r="I70" s="54"/>
      <c r="J70" s="54"/>
      <c r="K70" s="54"/>
      <c r="O70" s="325"/>
    </row>
    <row r="71" spans="1:15" s="8" customFormat="1" ht="19.899999999999999" customHeight="1">
      <c r="A71" s="1"/>
      <c r="B71" s="35"/>
      <c r="C71" s="56" t="s">
        <v>122</v>
      </c>
      <c r="D71" s="288"/>
      <c r="E71" s="288"/>
      <c r="F71" s="288"/>
      <c r="G71" s="288"/>
      <c r="H71" s="288"/>
      <c r="I71" s="288"/>
      <c r="J71" s="288"/>
      <c r="K71" s="288"/>
      <c r="O71" s="325"/>
    </row>
    <row r="72" spans="1:15" s="7" customFormat="1" ht="24.95" customHeight="1">
      <c r="A72" s="1"/>
      <c r="B72" s="35"/>
      <c r="C72" s="288"/>
      <c r="D72" s="288"/>
      <c r="E72" s="288"/>
      <c r="F72" s="288"/>
      <c r="G72" s="288"/>
      <c r="H72" s="288"/>
      <c r="I72" s="288"/>
      <c r="J72" s="288"/>
      <c r="K72" s="288"/>
      <c r="O72" s="326"/>
    </row>
    <row r="73" spans="1:15" s="8" customFormat="1" ht="19.899999999999999" customHeight="1">
      <c r="A73" s="1"/>
      <c r="B73" s="35"/>
      <c r="C73" s="287" t="s">
        <v>16</v>
      </c>
      <c r="D73" s="288"/>
      <c r="E73" s="288"/>
      <c r="F73" s="288"/>
      <c r="G73" s="288"/>
      <c r="H73" s="288"/>
      <c r="I73" s="288"/>
      <c r="J73" s="288"/>
      <c r="K73" s="288"/>
      <c r="O73" s="325"/>
    </row>
    <row r="74" spans="1:15" s="8" customFormat="1" ht="27.75" customHeight="1">
      <c r="A74" s="1"/>
      <c r="B74" s="35"/>
      <c r="C74" s="288"/>
      <c r="D74" s="288"/>
      <c r="E74" s="369" t="str">
        <f>E7</f>
        <v>Stavební úpravy ZŠ a MŠ, přístavba a půdní vestavba - DÍLČÍ PD - 4.VÝZVA Z IROP - INVESTICE DO VZDĚLÁVÁNÍ VYHL. DNE 27.11.2017</v>
      </c>
      <c r="F74" s="370"/>
      <c r="G74" s="370"/>
      <c r="H74" s="370"/>
      <c r="I74" s="288"/>
      <c r="J74" s="288"/>
      <c r="K74" s="288"/>
      <c r="O74" s="325"/>
    </row>
    <row r="75" spans="1:15" s="1" customFormat="1" ht="21.75" customHeight="1">
      <c r="B75" s="35"/>
      <c r="C75" s="287" t="s">
        <v>84</v>
      </c>
      <c r="D75" s="288"/>
      <c r="E75" s="288"/>
      <c r="F75" s="288"/>
      <c r="G75" s="288"/>
      <c r="H75" s="288"/>
      <c r="I75" s="288"/>
      <c r="J75" s="288"/>
      <c r="K75" s="288"/>
      <c r="O75" s="327"/>
    </row>
    <row r="76" spans="1:15" s="1" customFormat="1" ht="23.25" customHeight="1">
      <c r="B76" s="35"/>
      <c r="C76" s="288"/>
      <c r="D76" s="288"/>
      <c r="E76" s="357" t="str">
        <f>E9</f>
        <v xml:space="preserve">2 - Hl.objekt- nezpůsobilé výdaje - 1 - Stavebni úpravy ZŠ a MŠ, přístavba bezbar. WC </v>
      </c>
      <c r="F76" s="371"/>
      <c r="G76" s="371"/>
      <c r="H76" s="371"/>
      <c r="I76" s="288"/>
      <c r="J76" s="288"/>
      <c r="K76" s="288"/>
      <c r="O76" s="327"/>
    </row>
    <row r="77" spans="1:15">
      <c r="A77" s="1"/>
      <c r="B77" s="35"/>
      <c r="C77" s="288"/>
      <c r="D77" s="288"/>
      <c r="E77" s="288"/>
      <c r="F77" s="288"/>
      <c r="G77" s="288"/>
      <c r="H77" s="288"/>
      <c r="I77" s="288"/>
      <c r="J77" s="288"/>
      <c r="K77" s="288"/>
      <c r="O77" s="323"/>
    </row>
    <row r="78" spans="1:15" ht="15">
      <c r="A78" s="1"/>
      <c r="B78" s="35"/>
      <c r="C78" s="287" t="s">
        <v>20</v>
      </c>
      <c r="D78" s="288"/>
      <c r="E78" s="288"/>
      <c r="F78" s="138" t="str">
        <f>F12</f>
        <v>Chodovice</v>
      </c>
      <c r="G78" s="288"/>
      <c r="H78" s="288"/>
      <c r="I78" s="287" t="s">
        <v>22</v>
      </c>
      <c r="J78" s="282">
        <f>IF(J12="","",J12)</f>
        <v>43116</v>
      </c>
      <c r="K78" s="288"/>
      <c r="O78" s="323"/>
    </row>
    <row r="79" spans="1:15">
      <c r="A79" s="1"/>
      <c r="B79" s="35"/>
      <c r="C79" s="288"/>
      <c r="D79" s="288"/>
      <c r="E79" s="288"/>
      <c r="F79" s="288"/>
      <c r="G79" s="288"/>
      <c r="H79" s="288"/>
      <c r="I79" s="288"/>
      <c r="J79" s="288"/>
      <c r="K79" s="288"/>
      <c r="O79" s="323"/>
    </row>
    <row r="80" spans="1:15" s="1" customFormat="1" ht="16.5" customHeight="1">
      <c r="B80" s="35"/>
      <c r="C80" s="287" t="s">
        <v>23</v>
      </c>
      <c r="D80" s="288"/>
      <c r="E80" s="288"/>
      <c r="F80" s="138" t="str">
        <f>E15</f>
        <v>OÚ Holovousy</v>
      </c>
      <c r="G80" s="288"/>
      <c r="H80" s="288"/>
      <c r="I80" s="287" t="s">
        <v>30</v>
      </c>
      <c r="J80" s="138" t="str">
        <f>E21</f>
        <v>Oldřich Trnka</v>
      </c>
      <c r="K80" s="288"/>
      <c r="O80" s="327"/>
    </row>
    <row r="81" spans="1:58" s="1" customFormat="1" ht="36.950000000000003" customHeight="1">
      <c r="B81" s="35"/>
      <c r="C81" s="287" t="s">
        <v>28</v>
      </c>
      <c r="D81" s="288"/>
      <c r="E81" s="288"/>
      <c r="F81" s="138" t="str">
        <f>IF(E18="","",E18)</f>
        <v xml:space="preserve"> </v>
      </c>
      <c r="G81" s="288"/>
      <c r="H81" s="288"/>
      <c r="I81" s="288"/>
      <c r="J81" s="288"/>
      <c r="K81" s="288"/>
      <c r="O81" s="327"/>
    </row>
    <row r="82" spans="1:58" s="1" customFormat="1" ht="6.95" customHeight="1">
      <c r="B82" s="35"/>
      <c r="C82" s="288"/>
      <c r="D82" s="288"/>
      <c r="E82" s="288"/>
      <c r="F82" s="288"/>
      <c r="G82" s="288"/>
      <c r="H82" s="288"/>
      <c r="I82" s="288"/>
      <c r="J82" s="288"/>
      <c r="K82" s="288"/>
      <c r="O82" s="327"/>
    </row>
    <row r="83" spans="1:58" s="1" customFormat="1" ht="14.45" customHeight="1">
      <c r="A83" s="9"/>
      <c r="B83" s="139"/>
      <c r="C83" s="140" t="s">
        <v>123</v>
      </c>
      <c r="D83" s="141" t="s">
        <v>54</v>
      </c>
      <c r="E83" s="141" t="s">
        <v>50</v>
      </c>
      <c r="F83" s="141" t="s">
        <v>124</v>
      </c>
      <c r="G83" s="141" t="s">
        <v>125</v>
      </c>
      <c r="H83" s="141" t="s">
        <v>126</v>
      </c>
      <c r="I83" s="142" t="s">
        <v>127</v>
      </c>
      <c r="J83" s="141" t="s">
        <v>87</v>
      </c>
      <c r="K83" s="143" t="s">
        <v>128</v>
      </c>
      <c r="O83" s="327"/>
    </row>
    <row r="84" spans="1:58" s="1" customFormat="1" ht="22.5" customHeight="1">
      <c r="B84" s="35"/>
      <c r="C84" s="81" t="s">
        <v>88</v>
      </c>
      <c r="D84" s="288"/>
      <c r="E84" s="288"/>
      <c r="F84" s="288"/>
      <c r="G84" s="288"/>
      <c r="H84" s="288"/>
      <c r="I84" s="288"/>
      <c r="J84" s="145">
        <f>SUM(J85,J90,J97)</f>
        <v>0</v>
      </c>
      <c r="K84" s="288"/>
      <c r="O84" s="327"/>
    </row>
    <row r="85" spans="1:58" s="1" customFormat="1" ht="29.25" customHeight="1">
      <c r="A85" s="10"/>
      <c r="B85" s="149"/>
      <c r="C85" s="150"/>
      <c r="D85" s="151" t="s">
        <v>68</v>
      </c>
      <c r="E85" s="152" t="s">
        <v>136</v>
      </c>
      <c r="F85" s="152" t="s">
        <v>137</v>
      </c>
      <c r="G85" s="150"/>
      <c r="H85" s="150"/>
      <c r="I85" s="150"/>
      <c r="J85" s="153">
        <f>SUM(J86,J88)</f>
        <v>0</v>
      </c>
      <c r="K85" s="150"/>
      <c r="O85" s="327"/>
    </row>
    <row r="86" spans="1:58" s="1" customFormat="1" ht="32.25" customHeight="1">
      <c r="B86" s="35"/>
      <c r="C86" s="150"/>
      <c r="D86" s="162" t="s">
        <v>68</v>
      </c>
      <c r="E86" s="163" t="s">
        <v>149</v>
      </c>
      <c r="F86" s="163" t="s">
        <v>186</v>
      </c>
      <c r="G86" s="150"/>
      <c r="H86" s="150"/>
      <c r="I86" s="150"/>
      <c r="J86" s="164">
        <f>SUM(J87)</f>
        <v>0</v>
      </c>
      <c r="K86" s="150"/>
      <c r="O86" s="327"/>
    </row>
    <row r="87" spans="1:58" s="1" customFormat="1" ht="32.25" customHeight="1">
      <c r="B87" s="35"/>
      <c r="C87" s="165" t="s">
        <v>195</v>
      </c>
      <c r="D87" s="165" t="s">
        <v>140</v>
      </c>
      <c r="E87" s="166" t="s">
        <v>196</v>
      </c>
      <c r="F87" s="292" t="s">
        <v>1003</v>
      </c>
      <c r="G87" s="168" t="s">
        <v>184</v>
      </c>
      <c r="H87" s="169">
        <v>1.92</v>
      </c>
      <c r="I87" s="170">
        <v>0</v>
      </c>
      <c r="J87" s="170">
        <f t="shared" ref="J87" si="0">ROUND(I87*H87,2)</f>
        <v>0</v>
      </c>
      <c r="K87" s="167" t="s">
        <v>144</v>
      </c>
      <c r="O87" s="327"/>
    </row>
    <row r="88" spans="1:58" s="1" customFormat="1" ht="29.25" customHeight="1">
      <c r="A88" s="10"/>
      <c r="B88" s="149"/>
      <c r="C88" s="150"/>
      <c r="D88" s="162" t="s">
        <v>68</v>
      </c>
      <c r="E88" s="163" t="s">
        <v>406</v>
      </c>
      <c r="F88" s="163" t="s">
        <v>407</v>
      </c>
      <c r="G88" s="150"/>
      <c r="H88" s="150"/>
      <c r="I88" s="150"/>
      <c r="J88" s="164">
        <f>SUM(J89)</f>
        <v>0</v>
      </c>
      <c r="K88" s="150"/>
      <c r="O88" s="327"/>
    </row>
    <row r="89" spans="1:58" s="1" customFormat="1" ht="16.5" customHeight="1">
      <c r="A89" s="10"/>
      <c r="B89" s="149"/>
      <c r="C89" s="165" t="s">
        <v>408</v>
      </c>
      <c r="D89" s="165" t="s">
        <v>140</v>
      </c>
      <c r="E89" s="166" t="s">
        <v>409</v>
      </c>
      <c r="F89" s="167" t="s">
        <v>410</v>
      </c>
      <c r="G89" s="168" t="s">
        <v>163</v>
      </c>
      <c r="H89" s="169">
        <v>0.5</v>
      </c>
      <c r="I89" s="170">
        <v>0</v>
      </c>
      <c r="J89" s="170">
        <f>ROUND(I89*H89,2)</f>
        <v>0</v>
      </c>
      <c r="K89" s="167" t="s">
        <v>144</v>
      </c>
      <c r="O89" s="327"/>
    </row>
    <row r="90" spans="1:58" s="1" customFormat="1" ht="56.25" customHeight="1">
      <c r="B90" s="35"/>
      <c r="C90" s="150"/>
      <c r="D90" s="151" t="s">
        <v>68</v>
      </c>
      <c r="E90" s="152" t="s">
        <v>412</v>
      </c>
      <c r="F90" s="152" t="s">
        <v>413</v>
      </c>
      <c r="G90" s="150"/>
      <c r="H90" s="150"/>
      <c r="I90" s="150"/>
      <c r="J90" s="153">
        <f>SUM(J91)</f>
        <v>0</v>
      </c>
      <c r="K90" s="150"/>
      <c r="O90" s="327"/>
    </row>
    <row r="91" spans="1:58" s="1" customFormat="1" ht="30" customHeight="1">
      <c r="B91" s="35"/>
      <c r="C91" s="150"/>
      <c r="D91" s="162" t="s">
        <v>68</v>
      </c>
      <c r="E91" s="163" t="s">
        <v>605</v>
      </c>
      <c r="F91" s="163" t="s">
        <v>606</v>
      </c>
      <c r="G91" s="150"/>
      <c r="H91" s="150"/>
      <c r="I91" s="150"/>
      <c r="J91" s="164">
        <f>SUM(J92:J96)</f>
        <v>0</v>
      </c>
      <c r="K91" s="150"/>
      <c r="O91" s="327"/>
    </row>
    <row r="92" spans="1:58" s="1" customFormat="1" ht="45.75" customHeight="1">
      <c r="B92" s="35"/>
      <c r="C92" s="176" t="s">
        <v>607</v>
      </c>
      <c r="D92" s="176" t="s">
        <v>166</v>
      </c>
      <c r="E92" s="177" t="s">
        <v>608</v>
      </c>
      <c r="F92" s="303" t="s">
        <v>1004</v>
      </c>
      <c r="G92" s="179" t="s">
        <v>184</v>
      </c>
      <c r="H92" s="180">
        <v>4.6100000000000003</v>
      </c>
      <c r="I92" s="181">
        <v>0</v>
      </c>
      <c r="J92" s="181">
        <f t="shared" ref="J92:J93" si="1">ROUND(I92*H92,2)</f>
        <v>0</v>
      </c>
      <c r="K92" s="178" t="s">
        <v>18</v>
      </c>
      <c r="O92" s="327"/>
    </row>
    <row r="93" spans="1:58" s="9" customFormat="1" ht="34.5" customHeight="1">
      <c r="A93" s="1"/>
      <c r="B93" s="35"/>
      <c r="C93" s="165" t="s">
        <v>609</v>
      </c>
      <c r="D93" s="165" t="s">
        <v>140</v>
      </c>
      <c r="E93" s="166" t="s">
        <v>610</v>
      </c>
      <c r="F93" s="292" t="s">
        <v>1005</v>
      </c>
      <c r="G93" s="168" t="s">
        <v>184</v>
      </c>
      <c r="H93" s="169">
        <v>4.6100000000000003</v>
      </c>
      <c r="I93" s="170">
        <v>0</v>
      </c>
      <c r="J93" s="170">
        <f t="shared" si="1"/>
        <v>0</v>
      </c>
      <c r="K93" s="167" t="s">
        <v>18</v>
      </c>
      <c r="L93" s="76"/>
      <c r="M93" s="77"/>
      <c r="O93" s="328"/>
    </row>
    <row r="94" spans="1:58" s="1" customFormat="1" ht="39.75" customHeight="1">
      <c r="B94" s="35"/>
      <c r="C94" s="165" t="s">
        <v>637</v>
      </c>
      <c r="D94" s="165" t="s">
        <v>140</v>
      </c>
      <c r="E94" s="166" t="s">
        <v>638</v>
      </c>
      <c r="F94" s="292" t="s">
        <v>1006</v>
      </c>
      <c r="G94" s="168" t="s">
        <v>201</v>
      </c>
      <c r="H94" s="169">
        <v>0.41199999999999998</v>
      </c>
      <c r="I94" s="170">
        <v>0</v>
      </c>
      <c r="J94" s="170">
        <f t="shared" ref="J94:J95" si="2">ROUND(I94*H94,2)</f>
        <v>0</v>
      </c>
      <c r="K94" s="167" t="s">
        <v>144</v>
      </c>
      <c r="L94" s="79"/>
      <c r="M94" s="147"/>
      <c r="O94" s="327"/>
      <c r="AM94" s="21"/>
      <c r="AN94" s="21"/>
      <c r="BD94" s="148"/>
    </row>
    <row r="95" spans="1:58" s="10" customFormat="1" ht="41.25" customHeight="1">
      <c r="A95" s="1"/>
      <c r="B95" s="35"/>
      <c r="C95" s="297" t="s">
        <v>640</v>
      </c>
      <c r="D95" s="297" t="s">
        <v>166</v>
      </c>
      <c r="E95" s="298" t="s">
        <v>641</v>
      </c>
      <c r="F95" s="299" t="s">
        <v>1007</v>
      </c>
      <c r="G95" s="300" t="s">
        <v>201</v>
      </c>
      <c r="H95" s="301">
        <v>0.41199999999999998</v>
      </c>
      <c r="I95" s="302">
        <v>0</v>
      </c>
      <c r="J95" s="302">
        <f t="shared" si="2"/>
        <v>0</v>
      </c>
      <c r="K95" s="299" t="s">
        <v>144</v>
      </c>
      <c r="L95" s="156"/>
      <c r="M95" s="158"/>
      <c r="O95" s="329"/>
      <c r="AK95" s="159"/>
      <c r="AM95" s="160"/>
      <c r="AN95" s="160"/>
      <c r="AR95" s="159"/>
      <c r="BD95" s="161"/>
    </row>
    <row r="96" spans="1:58" s="1" customFormat="1" ht="24" customHeight="1">
      <c r="B96" s="35"/>
      <c r="C96" s="165" t="s">
        <v>659</v>
      </c>
      <c r="D96" s="165" t="s">
        <v>140</v>
      </c>
      <c r="E96" s="166" t="s">
        <v>660</v>
      </c>
      <c r="F96" s="167" t="s">
        <v>661</v>
      </c>
      <c r="G96" s="168" t="s">
        <v>163</v>
      </c>
      <c r="H96" s="169">
        <v>0.15</v>
      </c>
      <c r="I96" s="170">
        <v>0</v>
      </c>
      <c r="J96" s="170">
        <f>ROUND(I96*H96,2)</f>
        <v>0</v>
      </c>
      <c r="K96" s="167" t="s">
        <v>144</v>
      </c>
      <c r="L96" s="173"/>
      <c r="M96" s="174"/>
      <c r="O96" s="327"/>
      <c r="AK96" s="21"/>
      <c r="AM96" s="21"/>
      <c r="AN96" s="21"/>
      <c r="AR96" s="21"/>
      <c r="AX96" s="175"/>
      <c r="AY96" s="175"/>
      <c r="AZ96" s="175"/>
      <c r="BA96" s="175"/>
      <c r="BB96" s="175"/>
      <c r="BC96" s="21"/>
      <c r="BD96" s="175"/>
      <c r="BE96" s="21"/>
      <c r="BF96" s="21"/>
    </row>
    <row r="97" spans="1:58" s="1" customFormat="1" ht="41.25" customHeight="1">
      <c r="B97" s="322"/>
      <c r="C97" s="150"/>
      <c r="D97" s="151" t="s">
        <v>68</v>
      </c>
      <c r="E97" s="152" t="s">
        <v>756</v>
      </c>
      <c r="F97" s="152" t="s">
        <v>757</v>
      </c>
      <c r="G97" s="150"/>
      <c r="H97" s="150"/>
      <c r="I97" s="150"/>
      <c r="J97" s="153">
        <f>SUM(J98,J100)</f>
        <v>0</v>
      </c>
      <c r="K97" s="321"/>
      <c r="L97" s="173"/>
      <c r="M97" s="174"/>
      <c r="O97" s="327"/>
      <c r="AK97" s="21"/>
      <c r="AM97" s="21"/>
      <c r="AN97" s="21"/>
      <c r="AR97" s="21"/>
      <c r="AX97" s="175"/>
      <c r="AY97" s="175"/>
      <c r="AZ97" s="175"/>
      <c r="BA97" s="175"/>
      <c r="BB97" s="175"/>
      <c r="BC97" s="21"/>
      <c r="BD97" s="175"/>
      <c r="BE97" s="21"/>
      <c r="BF97" s="21"/>
    </row>
    <row r="98" spans="1:58" s="10" customFormat="1" ht="37.35" customHeight="1">
      <c r="A98" s="279"/>
      <c r="B98" s="322"/>
      <c r="C98" s="150"/>
      <c r="D98" s="162" t="s">
        <v>68</v>
      </c>
      <c r="E98" s="163" t="s">
        <v>758</v>
      </c>
      <c r="F98" s="163" t="s">
        <v>759</v>
      </c>
      <c r="G98" s="150"/>
      <c r="H98" s="150"/>
      <c r="I98" s="150"/>
      <c r="J98" s="164">
        <f>SUM(J99)</f>
        <v>0</v>
      </c>
      <c r="K98" s="150"/>
      <c r="L98" s="156"/>
      <c r="M98" s="158"/>
      <c r="O98" s="329"/>
      <c r="AK98" s="159"/>
      <c r="AM98" s="160"/>
      <c r="AN98" s="160"/>
      <c r="AR98" s="159"/>
      <c r="BD98" s="161"/>
    </row>
    <row r="99" spans="1:58" s="10" customFormat="1" ht="19.899999999999999" customHeight="1">
      <c r="A99" s="279"/>
      <c r="B99" s="323"/>
      <c r="C99" s="165" t="s">
        <v>760</v>
      </c>
      <c r="D99" s="165" t="s">
        <v>140</v>
      </c>
      <c r="E99" s="166" t="s">
        <v>761</v>
      </c>
      <c r="F99" s="167" t="s">
        <v>759</v>
      </c>
      <c r="G99" s="168" t="s">
        <v>492</v>
      </c>
      <c r="H99" s="169">
        <v>1</v>
      </c>
      <c r="I99" s="170">
        <v>0</v>
      </c>
      <c r="J99" s="170">
        <f>SUM(H99*I99)</f>
        <v>0</v>
      </c>
      <c r="K99" s="167" t="s">
        <v>144</v>
      </c>
      <c r="L99" s="156"/>
      <c r="M99" s="158"/>
      <c r="O99" s="329"/>
      <c r="AK99" s="159"/>
      <c r="AM99" s="160"/>
      <c r="AN99" s="160"/>
      <c r="AR99" s="159"/>
      <c r="BD99" s="161"/>
    </row>
    <row r="100" spans="1:58" s="1" customFormat="1" ht="21.75" customHeight="1">
      <c r="A100" s="279"/>
      <c r="B100" s="323"/>
      <c r="C100" s="150"/>
      <c r="D100" s="162" t="s">
        <v>68</v>
      </c>
      <c r="E100" s="163" t="s">
        <v>763</v>
      </c>
      <c r="F100" s="163" t="s">
        <v>764</v>
      </c>
      <c r="G100" s="150"/>
      <c r="H100" s="150"/>
      <c r="I100" s="150"/>
      <c r="J100" s="164">
        <f>SUM(J101)</f>
        <v>0</v>
      </c>
      <c r="K100" s="150"/>
      <c r="L100" s="173"/>
      <c r="M100" s="174"/>
      <c r="O100" s="327"/>
      <c r="AK100" s="21"/>
      <c r="AM100" s="21"/>
      <c r="AN100" s="21"/>
      <c r="AR100" s="21"/>
      <c r="AX100" s="175"/>
      <c r="AY100" s="175"/>
      <c r="AZ100" s="175"/>
      <c r="BA100" s="175"/>
      <c r="BB100" s="175"/>
      <c r="BC100" s="21"/>
      <c r="BD100" s="175"/>
      <c r="BE100" s="21"/>
      <c r="BF100" s="21"/>
    </row>
    <row r="101" spans="1:58" s="1" customFormat="1" ht="27.75" customHeight="1">
      <c r="A101" s="279"/>
      <c r="B101" s="323"/>
      <c r="C101" s="165" t="s">
        <v>765</v>
      </c>
      <c r="D101" s="165" t="s">
        <v>140</v>
      </c>
      <c r="E101" s="166" t="s">
        <v>766</v>
      </c>
      <c r="F101" s="167" t="s">
        <v>767</v>
      </c>
      <c r="G101" s="168" t="s">
        <v>492</v>
      </c>
      <c r="H101" s="169">
        <v>1</v>
      </c>
      <c r="I101" s="170">
        <v>0</v>
      </c>
      <c r="J101" s="170">
        <f>SUM(H101*I101)</f>
        <v>0</v>
      </c>
      <c r="K101" s="167" t="s">
        <v>144</v>
      </c>
      <c r="L101" s="173"/>
      <c r="M101" s="174"/>
      <c r="O101" s="327"/>
      <c r="AK101" s="21"/>
      <c r="AM101" s="21"/>
      <c r="AN101" s="21"/>
      <c r="AR101" s="21"/>
      <c r="AX101" s="175"/>
      <c r="AY101" s="175"/>
      <c r="AZ101" s="175"/>
      <c r="BA101" s="175"/>
      <c r="BB101" s="175"/>
      <c r="BC101" s="21"/>
      <c r="BD101" s="175"/>
      <c r="BE101" s="21"/>
      <c r="BF101" s="21"/>
    </row>
    <row r="102" spans="1:58" s="1" customFormat="1" ht="28.5" customHeight="1">
      <c r="A102" s="279"/>
      <c r="B102" s="324"/>
      <c r="C102" s="51"/>
      <c r="D102" s="51"/>
      <c r="E102" s="51"/>
      <c r="F102" s="51"/>
      <c r="G102" s="51"/>
      <c r="H102" s="51"/>
      <c r="I102" s="51"/>
      <c r="J102" s="51"/>
      <c r="K102" s="51"/>
      <c r="L102" s="173"/>
      <c r="M102" s="174"/>
      <c r="O102" s="327"/>
      <c r="AK102" s="21"/>
      <c r="AM102" s="21"/>
      <c r="AN102" s="21"/>
      <c r="AR102" s="21"/>
      <c r="AX102" s="175"/>
      <c r="AY102" s="175"/>
      <c r="AZ102" s="175"/>
      <c r="BA102" s="175"/>
      <c r="BB102" s="175"/>
      <c r="BC102" s="21"/>
      <c r="BD102" s="175"/>
      <c r="BE102" s="21"/>
      <c r="BF102" s="21"/>
    </row>
    <row r="103" spans="1:58" s="1" customFormat="1" ht="30.75" customHeight="1">
      <c r="A103" s="279"/>
      <c r="B103" s="279"/>
      <c r="C103" s="279"/>
      <c r="D103" s="279"/>
      <c r="E103" s="279"/>
      <c r="F103" s="279"/>
      <c r="G103" s="279"/>
      <c r="H103" s="279"/>
      <c r="I103" s="279"/>
      <c r="J103" s="279"/>
      <c r="K103" s="279"/>
      <c r="L103" s="173"/>
      <c r="M103" s="174"/>
      <c r="AK103" s="21"/>
      <c r="AM103" s="21"/>
      <c r="AN103" s="21"/>
      <c r="AR103" s="21"/>
      <c r="AX103" s="175"/>
      <c r="AY103" s="175"/>
      <c r="AZ103" s="175"/>
      <c r="BA103" s="175"/>
      <c r="BB103" s="175"/>
      <c r="BC103" s="21"/>
      <c r="BD103" s="175"/>
      <c r="BE103" s="21"/>
      <c r="BF103" s="21"/>
    </row>
    <row r="104" spans="1:58" s="1" customFormat="1" ht="49.5" customHeight="1">
      <c r="A104" s="279"/>
      <c r="B104" s="279"/>
      <c r="C104" s="279"/>
      <c r="D104" s="279"/>
      <c r="E104" s="279"/>
      <c r="F104" s="279"/>
      <c r="G104" s="279"/>
      <c r="H104" s="279"/>
      <c r="I104" s="279"/>
      <c r="J104" s="279"/>
      <c r="K104" s="279"/>
      <c r="L104" s="173"/>
      <c r="M104" s="174"/>
      <c r="AK104" s="21"/>
      <c r="AM104" s="21"/>
      <c r="AN104" s="21"/>
      <c r="AR104" s="21"/>
      <c r="AX104" s="175"/>
      <c r="AY104" s="175"/>
      <c r="AZ104" s="175"/>
      <c r="BA104" s="175"/>
      <c r="BB104" s="175"/>
      <c r="BC104" s="21"/>
      <c r="BD104" s="175"/>
      <c r="BE104" s="21"/>
      <c r="BF104" s="21"/>
    </row>
    <row r="105" spans="1:58" s="1" customFormat="1" ht="45" customHeight="1">
      <c r="A105" s="279"/>
      <c r="B105" s="279"/>
      <c r="C105" s="279"/>
      <c r="D105" s="279"/>
      <c r="E105" s="279"/>
      <c r="F105" s="279"/>
      <c r="G105" s="279"/>
      <c r="H105" s="279"/>
      <c r="I105" s="279"/>
      <c r="J105" s="279"/>
      <c r="K105" s="279"/>
      <c r="L105" s="173"/>
      <c r="M105" s="174"/>
      <c r="AK105" s="21"/>
      <c r="AM105" s="21"/>
      <c r="AN105" s="21"/>
      <c r="AR105" s="21"/>
      <c r="AX105" s="175"/>
      <c r="AY105" s="175"/>
      <c r="AZ105" s="175"/>
      <c r="BA105" s="175"/>
      <c r="BB105" s="175"/>
      <c r="BC105" s="21"/>
      <c r="BD105" s="175"/>
      <c r="BE105" s="21"/>
      <c r="BF105" s="21"/>
    </row>
    <row r="106" spans="1:58" s="1" customFormat="1" ht="22.5" customHeight="1">
      <c r="A106" s="279"/>
      <c r="B106" s="279"/>
      <c r="C106" s="279"/>
      <c r="D106" s="279"/>
      <c r="E106" s="279"/>
      <c r="F106" s="279"/>
      <c r="G106" s="279"/>
      <c r="H106" s="279"/>
      <c r="I106" s="279"/>
      <c r="J106" s="279"/>
      <c r="K106" s="279"/>
      <c r="L106" s="173"/>
      <c r="M106" s="174"/>
      <c r="AK106" s="21"/>
      <c r="AM106" s="21"/>
      <c r="AN106" s="21"/>
      <c r="AR106" s="21"/>
      <c r="AX106" s="175"/>
      <c r="AY106" s="175"/>
      <c r="AZ106" s="175"/>
      <c r="BA106" s="175"/>
      <c r="BB106" s="175"/>
      <c r="BC106" s="21"/>
      <c r="BD106" s="175"/>
      <c r="BE106" s="21"/>
      <c r="BF106" s="21"/>
    </row>
    <row r="107" spans="1:58" ht="42.75" customHeight="1"/>
    <row r="108" spans="1:58" ht="24" customHeight="1"/>
    <row r="109" spans="1:58" ht="27.75" customHeight="1"/>
    <row r="110" spans="1:58" ht="23.25" customHeight="1"/>
    <row r="111" spans="1:58" ht="21.75" customHeight="1"/>
  </sheetData>
  <autoFilter ref="C83:K101"/>
  <mergeCells count="9">
    <mergeCell ref="E47:H47"/>
    <mergeCell ref="E74:H74"/>
    <mergeCell ref="E76:H76"/>
    <mergeCell ref="G1:H1"/>
    <mergeCell ref="L2:O2"/>
    <mergeCell ref="E7:H7"/>
    <mergeCell ref="E9:H9"/>
    <mergeCell ref="E24:H24"/>
    <mergeCell ref="E45:H45"/>
  </mergeCells>
  <hyperlinks>
    <hyperlink ref="F1:G1" location="C2" display="1) Krycí list soupisu"/>
    <hyperlink ref="G1:H1" location="C54" display="2) Rekapitulace"/>
    <hyperlink ref="J1" location="C110" display="3) Soupis prací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8">
    <pageSetUpPr fitToPage="1"/>
  </sheetPr>
  <dimension ref="A1:K216"/>
  <sheetViews>
    <sheetView showGridLines="0" topLeftCell="A4" workbookViewId="0">
      <selection activeCell="F42" sqref="F42"/>
    </sheetView>
  </sheetViews>
  <sheetFormatPr defaultRowHeight="13.5"/>
  <cols>
    <col min="1" max="1" width="8.33203125" style="201" customWidth="1"/>
    <col min="2" max="2" width="1.6640625" style="201" customWidth="1"/>
    <col min="3" max="4" width="5" style="201" customWidth="1"/>
    <col min="5" max="5" width="11.6640625" style="201" customWidth="1"/>
    <col min="6" max="6" width="9.1640625" style="201" customWidth="1"/>
    <col min="7" max="7" width="5" style="201" customWidth="1"/>
    <col min="8" max="8" width="77.83203125" style="201" customWidth="1"/>
    <col min="9" max="10" width="20" style="201" customWidth="1"/>
    <col min="11" max="11" width="1.6640625" style="201" customWidth="1"/>
  </cols>
  <sheetData>
    <row r="1" spans="2:11" ht="37.5" customHeight="1"/>
    <row r="2" spans="2:11" ht="7.5" customHeight="1">
      <c r="B2" s="202"/>
      <c r="C2" s="203"/>
      <c r="D2" s="203"/>
      <c r="E2" s="203"/>
      <c r="F2" s="203"/>
      <c r="G2" s="203"/>
      <c r="H2" s="203"/>
      <c r="I2" s="203"/>
      <c r="J2" s="203"/>
      <c r="K2" s="204"/>
    </row>
    <row r="3" spans="2:11" s="12" customFormat="1" ht="45" customHeight="1">
      <c r="B3" s="205"/>
      <c r="C3" s="378" t="s">
        <v>775</v>
      </c>
      <c r="D3" s="378"/>
      <c r="E3" s="378"/>
      <c r="F3" s="378"/>
      <c r="G3" s="378"/>
      <c r="H3" s="378"/>
      <c r="I3" s="378"/>
      <c r="J3" s="378"/>
      <c r="K3" s="206"/>
    </row>
    <row r="4" spans="2:11" ht="25.5" customHeight="1">
      <c r="B4" s="207"/>
      <c r="C4" s="385" t="s">
        <v>776</v>
      </c>
      <c r="D4" s="385"/>
      <c r="E4" s="385"/>
      <c r="F4" s="385"/>
      <c r="G4" s="385"/>
      <c r="H4" s="385"/>
      <c r="I4" s="385"/>
      <c r="J4" s="385"/>
      <c r="K4" s="208"/>
    </row>
    <row r="5" spans="2:11" ht="5.25" customHeight="1">
      <c r="B5" s="207"/>
      <c r="C5" s="209"/>
      <c r="D5" s="209"/>
      <c r="E5" s="209"/>
      <c r="F5" s="209"/>
      <c r="G5" s="209"/>
      <c r="H5" s="209"/>
      <c r="I5" s="209"/>
      <c r="J5" s="209"/>
      <c r="K5" s="208"/>
    </row>
    <row r="6" spans="2:11" ht="15" customHeight="1">
      <c r="B6" s="207"/>
      <c r="C6" s="381" t="s">
        <v>777</v>
      </c>
      <c r="D6" s="381"/>
      <c r="E6" s="381"/>
      <c r="F6" s="381"/>
      <c r="G6" s="381"/>
      <c r="H6" s="381"/>
      <c r="I6" s="381"/>
      <c r="J6" s="381"/>
      <c r="K6" s="208"/>
    </row>
    <row r="7" spans="2:11" ht="15" customHeight="1">
      <c r="B7" s="211"/>
      <c r="C7" s="381" t="s">
        <v>778</v>
      </c>
      <c r="D7" s="381"/>
      <c r="E7" s="381"/>
      <c r="F7" s="381"/>
      <c r="G7" s="381"/>
      <c r="H7" s="381"/>
      <c r="I7" s="381"/>
      <c r="J7" s="381"/>
      <c r="K7" s="208"/>
    </row>
    <row r="8" spans="2:11" ht="12.75" customHeight="1">
      <c r="B8" s="211"/>
      <c r="C8" s="210"/>
      <c r="D8" s="210"/>
      <c r="E8" s="210"/>
      <c r="F8" s="210"/>
      <c r="G8" s="210"/>
      <c r="H8" s="210"/>
      <c r="I8" s="210"/>
      <c r="J8" s="210"/>
      <c r="K8" s="208"/>
    </row>
    <row r="9" spans="2:11" ht="15" customHeight="1">
      <c r="B9" s="211"/>
      <c r="C9" s="381" t="s">
        <v>779</v>
      </c>
      <c r="D9" s="381"/>
      <c r="E9" s="381"/>
      <c r="F9" s="381"/>
      <c r="G9" s="381"/>
      <c r="H9" s="381"/>
      <c r="I9" s="381"/>
      <c r="J9" s="381"/>
      <c r="K9" s="208"/>
    </row>
    <row r="10" spans="2:11" ht="15" customHeight="1">
      <c r="B10" s="211"/>
      <c r="C10" s="210"/>
      <c r="D10" s="381" t="s">
        <v>780</v>
      </c>
      <c r="E10" s="381"/>
      <c r="F10" s="381"/>
      <c r="G10" s="381"/>
      <c r="H10" s="381"/>
      <c r="I10" s="381"/>
      <c r="J10" s="381"/>
      <c r="K10" s="208"/>
    </row>
    <row r="11" spans="2:11" ht="15" customHeight="1">
      <c r="B11" s="211"/>
      <c r="C11" s="212"/>
      <c r="D11" s="381" t="s">
        <v>781</v>
      </c>
      <c r="E11" s="381"/>
      <c r="F11" s="381"/>
      <c r="G11" s="381"/>
      <c r="H11" s="381"/>
      <c r="I11" s="381"/>
      <c r="J11" s="381"/>
      <c r="K11" s="208"/>
    </row>
    <row r="12" spans="2:11" ht="12.75" customHeight="1">
      <c r="B12" s="211"/>
      <c r="C12" s="212"/>
      <c r="D12" s="212"/>
      <c r="E12" s="212"/>
      <c r="F12" s="212"/>
      <c r="G12" s="212"/>
      <c r="H12" s="212"/>
      <c r="I12" s="212"/>
      <c r="J12" s="212"/>
      <c r="K12" s="208"/>
    </row>
    <row r="13" spans="2:11" ht="15" customHeight="1">
      <c r="B13" s="211"/>
      <c r="C13" s="212"/>
      <c r="D13" s="381" t="s">
        <v>782</v>
      </c>
      <c r="E13" s="381"/>
      <c r="F13" s="381"/>
      <c r="G13" s="381"/>
      <c r="H13" s="381"/>
      <c r="I13" s="381"/>
      <c r="J13" s="381"/>
      <c r="K13" s="208"/>
    </row>
    <row r="14" spans="2:11" ht="15" customHeight="1">
      <c r="B14" s="211"/>
      <c r="C14" s="212"/>
      <c r="D14" s="381" t="s">
        <v>783</v>
      </c>
      <c r="E14" s="381"/>
      <c r="F14" s="381"/>
      <c r="G14" s="381"/>
      <c r="H14" s="381"/>
      <c r="I14" s="381"/>
      <c r="J14" s="381"/>
      <c r="K14" s="208"/>
    </row>
    <row r="15" spans="2:11" ht="15" customHeight="1">
      <c r="B15" s="211"/>
      <c r="C15" s="212"/>
      <c r="D15" s="381" t="s">
        <v>784</v>
      </c>
      <c r="E15" s="381"/>
      <c r="F15" s="381"/>
      <c r="G15" s="381"/>
      <c r="H15" s="381"/>
      <c r="I15" s="381"/>
      <c r="J15" s="381"/>
      <c r="K15" s="208"/>
    </row>
    <row r="16" spans="2:11" ht="15" customHeight="1">
      <c r="B16" s="211"/>
      <c r="C16" s="212"/>
      <c r="D16" s="212"/>
      <c r="E16" s="213" t="s">
        <v>74</v>
      </c>
      <c r="F16" s="381" t="s">
        <v>785</v>
      </c>
      <c r="G16" s="381"/>
      <c r="H16" s="381"/>
      <c r="I16" s="381"/>
      <c r="J16" s="381"/>
      <c r="K16" s="208"/>
    </row>
    <row r="17" spans="2:11" ht="15" customHeight="1">
      <c r="B17" s="211"/>
      <c r="C17" s="212"/>
      <c r="D17" s="212"/>
      <c r="E17" s="213" t="s">
        <v>786</v>
      </c>
      <c r="F17" s="381" t="s">
        <v>787</v>
      </c>
      <c r="G17" s="381"/>
      <c r="H17" s="381"/>
      <c r="I17" s="381"/>
      <c r="J17" s="381"/>
      <c r="K17" s="208"/>
    </row>
    <row r="18" spans="2:11" ht="15" customHeight="1">
      <c r="B18" s="211"/>
      <c r="C18" s="212"/>
      <c r="D18" s="212"/>
      <c r="E18" s="213" t="s">
        <v>788</v>
      </c>
      <c r="F18" s="381" t="s">
        <v>789</v>
      </c>
      <c r="G18" s="381"/>
      <c r="H18" s="381"/>
      <c r="I18" s="381"/>
      <c r="J18" s="381"/>
      <c r="K18" s="208"/>
    </row>
    <row r="19" spans="2:11" ht="15" customHeight="1">
      <c r="B19" s="211"/>
      <c r="C19" s="212"/>
      <c r="D19" s="212"/>
      <c r="E19" s="213" t="s">
        <v>790</v>
      </c>
      <c r="F19" s="381" t="s">
        <v>791</v>
      </c>
      <c r="G19" s="381"/>
      <c r="H19" s="381"/>
      <c r="I19" s="381"/>
      <c r="J19" s="381"/>
      <c r="K19" s="208"/>
    </row>
    <row r="20" spans="2:11" ht="15" customHeight="1">
      <c r="B20" s="211"/>
      <c r="C20" s="212"/>
      <c r="D20" s="212"/>
      <c r="E20" s="213" t="s">
        <v>792</v>
      </c>
      <c r="F20" s="381" t="s">
        <v>793</v>
      </c>
      <c r="G20" s="381"/>
      <c r="H20" s="381"/>
      <c r="I20" s="381"/>
      <c r="J20" s="381"/>
      <c r="K20" s="208"/>
    </row>
    <row r="21" spans="2:11" ht="15" customHeight="1">
      <c r="B21" s="211"/>
      <c r="C21" s="212"/>
      <c r="D21" s="212"/>
      <c r="E21" s="213" t="s">
        <v>794</v>
      </c>
      <c r="F21" s="381" t="s">
        <v>795</v>
      </c>
      <c r="G21" s="381"/>
      <c r="H21" s="381"/>
      <c r="I21" s="381"/>
      <c r="J21" s="381"/>
      <c r="K21" s="208"/>
    </row>
    <row r="22" spans="2:11" ht="12.75" customHeight="1">
      <c r="B22" s="211"/>
      <c r="C22" s="212"/>
      <c r="D22" s="212"/>
      <c r="E22" s="212"/>
      <c r="F22" s="212"/>
      <c r="G22" s="212"/>
      <c r="H22" s="212"/>
      <c r="I22" s="212"/>
      <c r="J22" s="212"/>
      <c r="K22" s="208"/>
    </row>
    <row r="23" spans="2:11" ht="15" customHeight="1">
      <c r="B23" s="211"/>
      <c r="C23" s="381" t="s">
        <v>796</v>
      </c>
      <c r="D23" s="381"/>
      <c r="E23" s="381"/>
      <c r="F23" s="381"/>
      <c r="G23" s="381"/>
      <c r="H23" s="381"/>
      <c r="I23" s="381"/>
      <c r="J23" s="381"/>
      <c r="K23" s="208"/>
    </row>
    <row r="24" spans="2:11" ht="15" customHeight="1">
      <c r="B24" s="211"/>
      <c r="C24" s="381" t="s">
        <v>797</v>
      </c>
      <c r="D24" s="381"/>
      <c r="E24" s="381"/>
      <c r="F24" s="381"/>
      <c r="G24" s="381"/>
      <c r="H24" s="381"/>
      <c r="I24" s="381"/>
      <c r="J24" s="381"/>
      <c r="K24" s="208"/>
    </row>
    <row r="25" spans="2:11" ht="15" customHeight="1">
      <c r="B25" s="211"/>
      <c r="C25" s="210"/>
      <c r="D25" s="381" t="s">
        <v>798</v>
      </c>
      <c r="E25" s="381"/>
      <c r="F25" s="381"/>
      <c r="G25" s="381"/>
      <c r="H25" s="381"/>
      <c r="I25" s="381"/>
      <c r="J25" s="381"/>
      <c r="K25" s="208"/>
    </row>
    <row r="26" spans="2:11" ht="15" customHeight="1">
      <c r="B26" s="211"/>
      <c r="C26" s="212"/>
      <c r="D26" s="381" t="s">
        <v>799</v>
      </c>
      <c r="E26" s="381"/>
      <c r="F26" s="381"/>
      <c r="G26" s="381"/>
      <c r="H26" s="381"/>
      <c r="I26" s="381"/>
      <c r="J26" s="381"/>
      <c r="K26" s="208"/>
    </row>
    <row r="27" spans="2:11" ht="12.75" customHeight="1">
      <c r="B27" s="211"/>
      <c r="C27" s="212"/>
      <c r="D27" s="212"/>
      <c r="E27" s="212"/>
      <c r="F27" s="212"/>
      <c r="G27" s="212"/>
      <c r="H27" s="212"/>
      <c r="I27" s="212"/>
      <c r="J27" s="212"/>
      <c r="K27" s="208"/>
    </row>
    <row r="28" spans="2:11" ht="15" customHeight="1">
      <c r="B28" s="211"/>
      <c r="C28" s="212"/>
      <c r="D28" s="381" t="s">
        <v>800</v>
      </c>
      <c r="E28" s="381"/>
      <c r="F28" s="381"/>
      <c r="G28" s="381"/>
      <c r="H28" s="381"/>
      <c r="I28" s="381"/>
      <c r="J28" s="381"/>
      <c r="K28" s="208"/>
    </row>
    <row r="29" spans="2:11" ht="15" customHeight="1">
      <c r="B29" s="211"/>
      <c r="C29" s="212"/>
      <c r="D29" s="381" t="s">
        <v>801</v>
      </c>
      <c r="E29" s="381"/>
      <c r="F29" s="381"/>
      <c r="G29" s="381"/>
      <c r="H29" s="381"/>
      <c r="I29" s="381"/>
      <c r="J29" s="381"/>
      <c r="K29" s="208"/>
    </row>
    <row r="30" spans="2:11" ht="12.75" customHeight="1">
      <c r="B30" s="211"/>
      <c r="C30" s="212"/>
      <c r="D30" s="212"/>
      <c r="E30" s="212"/>
      <c r="F30" s="212"/>
      <c r="G30" s="212"/>
      <c r="H30" s="212"/>
      <c r="I30" s="212"/>
      <c r="J30" s="212"/>
      <c r="K30" s="208"/>
    </row>
    <row r="31" spans="2:11" ht="15" customHeight="1">
      <c r="B31" s="211"/>
      <c r="C31" s="212"/>
      <c r="D31" s="381" t="s">
        <v>802</v>
      </c>
      <c r="E31" s="381"/>
      <c r="F31" s="381"/>
      <c r="G31" s="381"/>
      <c r="H31" s="381"/>
      <c r="I31" s="381"/>
      <c r="J31" s="381"/>
      <c r="K31" s="208"/>
    </row>
    <row r="32" spans="2:11" ht="15" customHeight="1">
      <c r="B32" s="211"/>
      <c r="C32" s="212"/>
      <c r="D32" s="381" t="s">
        <v>803</v>
      </c>
      <c r="E32" s="381"/>
      <c r="F32" s="381"/>
      <c r="G32" s="381"/>
      <c r="H32" s="381"/>
      <c r="I32" s="381"/>
      <c r="J32" s="381"/>
      <c r="K32" s="208"/>
    </row>
    <row r="33" spans="2:11" ht="15" customHeight="1">
      <c r="B33" s="211"/>
      <c r="C33" s="212"/>
      <c r="D33" s="381" t="s">
        <v>804</v>
      </c>
      <c r="E33" s="381"/>
      <c r="F33" s="381"/>
      <c r="G33" s="381"/>
      <c r="H33" s="381"/>
      <c r="I33" s="381"/>
      <c r="J33" s="381"/>
      <c r="K33" s="208"/>
    </row>
    <row r="34" spans="2:11" ht="15" customHeight="1">
      <c r="B34" s="211"/>
      <c r="C34" s="212"/>
      <c r="D34" s="210"/>
      <c r="E34" s="214" t="s">
        <v>123</v>
      </c>
      <c r="F34" s="210"/>
      <c r="G34" s="381" t="s">
        <v>805</v>
      </c>
      <c r="H34" s="381"/>
      <c r="I34" s="381"/>
      <c r="J34" s="381"/>
      <c r="K34" s="208"/>
    </row>
    <row r="35" spans="2:11" ht="30.75" customHeight="1">
      <c r="B35" s="211"/>
      <c r="C35" s="212"/>
      <c r="D35" s="210"/>
      <c r="E35" s="214" t="s">
        <v>806</v>
      </c>
      <c r="F35" s="210"/>
      <c r="G35" s="381" t="s">
        <v>807</v>
      </c>
      <c r="H35" s="381"/>
      <c r="I35" s="381"/>
      <c r="J35" s="381"/>
      <c r="K35" s="208"/>
    </row>
    <row r="36" spans="2:11" ht="15" customHeight="1">
      <c r="B36" s="211"/>
      <c r="C36" s="212"/>
      <c r="D36" s="210"/>
      <c r="E36" s="214" t="s">
        <v>50</v>
      </c>
      <c r="F36" s="210"/>
      <c r="G36" s="381" t="s">
        <v>808</v>
      </c>
      <c r="H36" s="381"/>
      <c r="I36" s="381"/>
      <c r="J36" s="381"/>
      <c r="K36" s="208"/>
    </row>
    <row r="37" spans="2:11" ht="15" customHeight="1">
      <c r="B37" s="211"/>
      <c r="C37" s="212"/>
      <c r="D37" s="210"/>
      <c r="E37" s="214" t="s">
        <v>124</v>
      </c>
      <c r="F37" s="210"/>
      <c r="G37" s="381" t="s">
        <v>809</v>
      </c>
      <c r="H37" s="381"/>
      <c r="I37" s="381"/>
      <c r="J37" s="381"/>
      <c r="K37" s="208"/>
    </row>
    <row r="38" spans="2:11" ht="15" customHeight="1">
      <c r="B38" s="211"/>
      <c r="C38" s="212"/>
      <c r="D38" s="210"/>
      <c r="E38" s="214" t="s">
        <v>125</v>
      </c>
      <c r="F38" s="210"/>
      <c r="G38" s="381" t="s">
        <v>810</v>
      </c>
      <c r="H38" s="381"/>
      <c r="I38" s="381"/>
      <c r="J38" s="381"/>
      <c r="K38" s="208"/>
    </row>
    <row r="39" spans="2:11" ht="15" customHeight="1">
      <c r="B39" s="211"/>
      <c r="C39" s="212"/>
      <c r="D39" s="210"/>
      <c r="E39" s="214" t="s">
        <v>126</v>
      </c>
      <c r="F39" s="210"/>
      <c r="G39" s="381" t="s">
        <v>811</v>
      </c>
      <c r="H39" s="381"/>
      <c r="I39" s="381"/>
      <c r="J39" s="381"/>
      <c r="K39" s="208"/>
    </row>
    <row r="40" spans="2:11" ht="15" customHeight="1">
      <c r="B40" s="211"/>
      <c r="C40" s="212"/>
      <c r="D40" s="210"/>
      <c r="E40" s="214" t="s">
        <v>812</v>
      </c>
      <c r="F40" s="210"/>
      <c r="G40" s="381" t="s">
        <v>813</v>
      </c>
      <c r="H40" s="381"/>
      <c r="I40" s="381"/>
      <c r="J40" s="381"/>
      <c r="K40" s="208"/>
    </row>
    <row r="41" spans="2:11" ht="15" customHeight="1">
      <c r="B41" s="211"/>
      <c r="C41" s="212"/>
      <c r="D41" s="210"/>
      <c r="E41" s="214"/>
      <c r="F41" s="210"/>
      <c r="G41" s="381" t="s">
        <v>814</v>
      </c>
      <c r="H41" s="381"/>
      <c r="I41" s="381"/>
      <c r="J41" s="381"/>
      <c r="K41" s="208"/>
    </row>
    <row r="42" spans="2:11" ht="15" customHeight="1">
      <c r="B42" s="211"/>
      <c r="C42" s="212"/>
      <c r="D42" s="210"/>
      <c r="E42" s="214" t="s">
        <v>815</v>
      </c>
      <c r="F42" s="210"/>
      <c r="G42" s="381" t="s">
        <v>816</v>
      </c>
      <c r="H42" s="381"/>
      <c r="I42" s="381"/>
      <c r="J42" s="381"/>
      <c r="K42" s="208"/>
    </row>
    <row r="43" spans="2:11" ht="15" customHeight="1">
      <c r="B43" s="211"/>
      <c r="C43" s="212"/>
      <c r="D43" s="210"/>
      <c r="E43" s="214" t="s">
        <v>128</v>
      </c>
      <c r="F43" s="210"/>
      <c r="G43" s="381" t="s">
        <v>817</v>
      </c>
      <c r="H43" s="381"/>
      <c r="I43" s="381"/>
      <c r="J43" s="381"/>
      <c r="K43" s="208"/>
    </row>
    <row r="44" spans="2:11" ht="12.75" customHeight="1">
      <c r="B44" s="211"/>
      <c r="C44" s="212"/>
      <c r="D44" s="210"/>
      <c r="E44" s="210"/>
      <c r="F44" s="210"/>
      <c r="G44" s="210"/>
      <c r="H44" s="210"/>
      <c r="I44" s="210"/>
      <c r="J44" s="210"/>
      <c r="K44" s="208"/>
    </row>
    <row r="45" spans="2:11" ht="15" customHeight="1">
      <c r="B45" s="211"/>
      <c r="C45" s="212"/>
      <c r="D45" s="381" t="s">
        <v>818</v>
      </c>
      <c r="E45" s="381"/>
      <c r="F45" s="381"/>
      <c r="G45" s="381"/>
      <c r="H45" s="381"/>
      <c r="I45" s="381"/>
      <c r="J45" s="381"/>
      <c r="K45" s="208"/>
    </row>
    <row r="46" spans="2:11" ht="15" customHeight="1">
      <c r="B46" s="211"/>
      <c r="C46" s="212"/>
      <c r="D46" s="212"/>
      <c r="E46" s="381" t="s">
        <v>819</v>
      </c>
      <c r="F46" s="381"/>
      <c r="G46" s="381"/>
      <c r="H46" s="381"/>
      <c r="I46" s="381"/>
      <c r="J46" s="381"/>
      <c r="K46" s="208"/>
    </row>
    <row r="47" spans="2:11" ht="15" customHeight="1">
      <c r="B47" s="211"/>
      <c r="C47" s="212"/>
      <c r="D47" s="212"/>
      <c r="E47" s="381" t="s">
        <v>820</v>
      </c>
      <c r="F47" s="381"/>
      <c r="G47" s="381"/>
      <c r="H47" s="381"/>
      <c r="I47" s="381"/>
      <c r="J47" s="381"/>
      <c r="K47" s="208"/>
    </row>
    <row r="48" spans="2:11" ht="15" customHeight="1">
      <c r="B48" s="211"/>
      <c r="C48" s="212"/>
      <c r="D48" s="212"/>
      <c r="E48" s="381" t="s">
        <v>821</v>
      </c>
      <c r="F48" s="381"/>
      <c r="G48" s="381"/>
      <c r="H48" s="381"/>
      <c r="I48" s="381"/>
      <c r="J48" s="381"/>
      <c r="K48" s="208"/>
    </row>
    <row r="49" spans="2:11" ht="15" customHeight="1">
      <c r="B49" s="211"/>
      <c r="C49" s="212"/>
      <c r="D49" s="381" t="s">
        <v>822</v>
      </c>
      <c r="E49" s="381"/>
      <c r="F49" s="381"/>
      <c r="G49" s="381"/>
      <c r="H49" s="381"/>
      <c r="I49" s="381"/>
      <c r="J49" s="381"/>
      <c r="K49" s="208"/>
    </row>
    <row r="50" spans="2:11" ht="25.5" customHeight="1">
      <c r="B50" s="207"/>
      <c r="C50" s="385" t="s">
        <v>823</v>
      </c>
      <c r="D50" s="385"/>
      <c r="E50" s="385"/>
      <c r="F50" s="385"/>
      <c r="G50" s="385"/>
      <c r="H50" s="385"/>
      <c r="I50" s="385"/>
      <c r="J50" s="385"/>
      <c r="K50" s="208"/>
    </row>
    <row r="51" spans="2:11" ht="5.25" customHeight="1">
      <c r="B51" s="207"/>
      <c r="C51" s="209"/>
      <c r="D51" s="209"/>
      <c r="E51" s="209"/>
      <c r="F51" s="209"/>
      <c r="G51" s="209"/>
      <c r="H51" s="209"/>
      <c r="I51" s="209"/>
      <c r="J51" s="209"/>
      <c r="K51" s="208"/>
    </row>
    <row r="52" spans="2:11" ht="15" customHeight="1">
      <c r="B52" s="207"/>
      <c r="C52" s="381" t="s">
        <v>824</v>
      </c>
      <c r="D52" s="381"/>
      <c r="E52" s="381"/>
      <c r="F52" s="381"/>
      <c r="G52" s="381"/>
      <c r="H52" s="381"/>
      <c r="I52" s="381"/>
      <c r="J52" s="381"/>
      <c r="K52" s="208"/>
    </row>
    <row r="53" spans="2:11" ht="15" customHeight="1">
      <c r="B53" s="207"/>
      <c r="C53" s="381" t="s">
        <v>825</v>
      </c>
      <c r="D53" s="381"/>
      <c r="E53" s="381"/>
      <c r="F53" s="381"/>
      <c r="G53" s="381"/>
      <c r="H53" s="381"/>
      <c r="I53" s="381"/>
      <c r="J53" s="381"/>
      <c r="K53" s="208"/>
    </row>
    <row r="54" spans="2:11" ht="12.75" customHeight="1">
      <c r="B54" s="207"/>
      <c r="C54" s="210"/>
      <c r="D54" s="210"/>
      <c r="E54" s="210"/>
      <c r="F54" s="210"/>
      <c r="G54" s="210"/>
      <c r="H54" s="210"/>
      <c r="I54" s="210"/>
      <c r="J54" s="210"/>
      <c r="K54" s="208"/>
    </row>
    <row r="55" spans="2:11" ht="15" customHeight="1">
      <c r="B55" s="207"/>
      <c r="C55" s="381" t="s">
        <v>826</v>
      </c>
      <c r="D55" s="381"/>
      <c r="E55" s="381"/>
      <c r="F55" s="381"/>
      <c r="G55" s="381"/>
      <c r="H55" s="381"/>
      <c r="I55" s="381"/>
      <c r="J55" s="381"/>
      <c r="K55" s="208"/>
    </row>
    <row r="56" spans="2:11" ht="15" customHeight="1">
      <c r="B56" s="207"/>
      <c r="C56" s="212"/>
      <c r="D56" s="381" t="s">
        <v>827</v>
      </c>
      <c r="E56" s="381"/>
      <c r="F56" s="381"/>
      <c r="G56" s="381"/>
      <c r="H56" s="381"/>
      <c r="I56" s="381"/>
      <c r="J56" s="381"/>
      <c r="K56" s="208"/>
    </row>
    <row r="57" spans="2:11" ht="15" customHeight="1">
      <c r="B57" s="207"/>
      <c r="C57" s="212"/>
      <c r="D57" s="381" t="s">
        <v>828</v>
      </c>
      <c r="E57" s="381"/>
      <c r="F57" s="381"/>
      <c r="G57" s="381"/>
      <c r="H57" s="381"/>
      <c r="I57" s="381"/>
      <c r="J57" s="381"/>
      <c r="K57" s="208"/>
    </row>
    <row r="58" spans="2:11" ht="15" customHeight="1">
      <c r="B58" s="207"/>
      <c r="C58" s="212"/>
      <c r="D58" s="381" t="s">
        <v>829</v>
      </c>
      <c r="E58" s="381"/>
      <c r="F58" s="381"/>
      <c r="G58" s="381"/>
      <c r="H58" s="381"/>
      <c r="I58" s="381"/>
      <c r="J58" s="381"/>
      <c r="K58" s="208"/>
    </row>
    <row r="59" spans="2:11" ht="15" customHeight="1">
      <c r="B59" s="207"/>
      <c r="C59" s="212"/>
      <c r="D59" s="381" t="s">
        <v>830</v>
      </c>
      <c r="E59" s="381"/>
      <c r="F59" s="381"/>
      <c r="G59" s="381"/>
      <c r="H59" s="381"/>
      <c r="I59" s="381"/>
      <c r="J59" s="381"/>
      <c r="K59" s="208"/>
    </row>
    <row r="60" spans="2:11" ht="15" customHeight="1">
      <c r="B60" s="207"/>
      <c r="C60" s="212"/>
      <c r="D60" s="382" t="s">
        <v>831</v>
      </c>
      <c r="E60" s="382"/>
      <c r="F60" s="382"/>
      <c r="G60" s="382"/>
      <c r="H60" s="382"/>
      <c r="I60" s="382"/>
      <c r="J60" s="382"/>
      <c r="K60" s="208"/>
    </row>
    <row r="61" spans="2:11" ht="15" customHeight="1">
      <c r="B61" s="207"/>
      <c r="C61" s="212"/>
      <c r="D61" s="381" t="s">
        <v>832</v>
      </c>
      <c r="E61" s="381"/>
      <c r="F61" s="381"/>
      <c r="G61" s="381"/>
      <c r="H61" s="381"/>
      <c r="I61" s="381"/>
      <c r="J61" s="381"/>
      <c r="K61" s="208"/>
    </row>
    <row r="62" spans="2:11" ht="12.75" customHeight="1">
      <c r="B62" s="207"/>
      <c r="C62" s="212"/>
      <c r="D62" s="212"/>
      <c r="E62" s="215"/>
      <c r="F62" s="212"/>
      <c r="G62" s="212"/>
      <c r="H62" s="212"/>
      <c r="I62" s="212"/>
      <c r="J62" s="212"/>
      <c r="K62" s="208"/>
    </row>
    <row r="63" spans="2:11" ht="15" customHeight="1">
      <c r="B63" s="207"/>
      <c r="C63" s="212"/>
      <c r="D63" s="381" t="s">
        <v>833</v>
      </c>
      <c r="E63" s="381"/>
      <c r="F63" s="381"/>
      <c r="G63" s="381"/>
      <c r="H63" s="381"/>
      <c r="I63" s="381"/>
      <c r="J63" s="381"/>
      <c r="K63" s="208"/>
    </row>
    <row r="64" spans="2:11" ht="15" customHeight="1">
      <c r="B64" s="207"/>
      <c r="C64" s="212"/>
      <c r="D64" s="382" t="s">
        <v>834</v>
      </c>
      <c r="E64" s="382"/>
      <c r="F64" s="382"/>
      <c r="G64" s="382"/>
      <c r="H64" s="382"/>
      <c r="I64" s="382"/>
      <c r="J64" s="382"/>
      <c r="K64" s="208"/>
    </row>
    <row r="65" spans="2:11" ht="15" customHeight="1">
      <c r="B65" s="207"/>
      <c r="C65" s="212"/>
      <c r="D65" s="381" t="s">
        <v>835</v>
      </c>
      <c r="E65" s="381"/>
      <c r="F65" s="381"/>
      <c r="G65" s="381"/>
      <c r="H65" s="381"/>
      <c r="I65" s="381"/>
      <c r="J65" s="381"/>
      <c r="K65" s="208"/>
    </row>
    <row r="66" spans="2:11" ht="15" customHeight="1">
      <c r="B66" s="207"/>
      <c r="C66" s="212"/>
      <c r="D66" s="381" t="s">
        <v>836</v>
      </c>
      <c r="E66" s="381"/>
      <c r="F66" s="381"/>
      <c r="G66" s="381"/>
      <c r="H66" s="381"/>
      <c r="I66" s="381"/>
      <c r="J66" s="381"/>
      <c r="K66" s="208"/>
    </row>
    <row r="67" spans="2:11" ht="15" customHeight="1">
      <c r="B67" s="207"/>
      <c r="C67" s="212"/>
      <c r="D67" s="381" t="s">
        <v>837</v>
      </c>
      <c r="E67" s="381"/>
      <c r="F67" s="381"/>
      <c r="G67" s="381"/>
      <c r="H67" s="381"/>
      <c r="I67" s="381"/>
      <c r="J67" s="381"/>
      <c r="K67" s="208"/>
    </row>
    <row r="68" spans="2:11" ht="15" customHeight="1">
      <c r="B68" s="207"/>
      <c r="C68" s="212"/>
      <c r="D68" s="381" t="s">
        <v>838</v>
      </c>
      <c r="E68" s="381"/>
      <c r="F68" s="381"/>
      <c r="G68" s="381"/>
      <c r="H68" s="381"/>
      <c r="I68" s="381"/>
      <c r="J68" s="381"/>
      <c r="K68" s="208"/>
    </row>
    <row r="69" spans="2:11" ht="12.75" customHeight="1">
      <c r="B69" s="216"/>
      <c r="C69" s="217"/>
      <c r="D69" s="217"/>
      <c r="E69" s="217"/>
      <c r="F69" s="217"/>
      <c r="G69" s="217"/>
      <c r="H69" s="217"/>
      <c r="I69" s="217"/>
      <c r="J69" s="217"/>
      <c r="K69" s="218"/>
    </row>
    <row r="70" spans="2:11" ht="18.75" customHeight="1">
      <c r="B70" s="219"/>
      <c r="C70" s="219"/>
      <c r="D70" s="219"/>
      <c r="E70" s="219"/>
      <c r="F70" s="219"/>
      <c r="G70" s="219"/>
      <c r="H70" s="219"/>
      <c r="I70" s="219"/>
      <c r="J70" s="219"/>
      <c r="K70" s="220"/>
    </row>
    <row r="71" spans="2:11" ht="18.75" customHeight="1">
      <c r="B71" s="220"/>
      <c r="C71" s="220"/>
      <c r="D71" s="220"/>
      <c r="E71" s="220"/>
      <c r="F71" s="220"/>
      <c r="G71" s="220"/>
      <c r="H71" s="220"/>
      <c r="I71" s="220"/>
      <c r="J71" s="220"/>
      <c r="K71" s="220"/>
    </row>
    <row r="72" spans="2:11" ht="7.5" customHeight="1">
      <c r="B72" s="221"/>
      <c r="C72" s="222"/>
      <c r="D72" s="222"/>
      <c r="E72" s="222"/>
      <c r="F72" s="222"/>
      <c r="G72" s="222"/>
      <c r="H72" s="222"/>
      <c r="I72" s="222"/>
      <c r="J72" s="222"/>
      <c r="K72" s="223"/>
    </row>
    <row r="73" spans="2:11" ht="45" customHeight="1">
      <c r="B73" s="224"/>
      <c r="C73" s="383" t="s">
        <v>82</v>
      </c>
      <c r="D73" s="383"/>
      <c r="E73" s="383"/>
      <c r="F73" s="383"/>
      <c r="G73" s="383"/>
      <c r="H73" s="383"/>
      <c r="I73" s="383"/>
      <c r="J73" s="383"/>
      <c r="K73" s="225"/>
    </row>
    <row r="74" spans="2:11" ht="17.25" customHeight="1">
      <c r="B74" s="224"/>
      <c r="C74" s="226" t="s">
        <v>839</v>
      </c>
      <c r="D74" s="226"/>
      <c r="E74" s="226"/>
      <c r="F74" s="226" t="s">
        <v>840</v>
      </c>
      <c r="G74" s="227"/>
      <c r="H74" s="226" t="s">
        <v>124</v>
      </c>
      <c r="I74" s="226" t="s">
        <v>54</v>
      </c>
      <c r="J74" s="226" t="s">
        <v>841</v>
      </c>
      <c r="K74" s="225"/>
    </row>
    <row r="75" spans="2:11" ht="17.25" customHeight="1">
      <c r="B75" s="224"/>
      <c r="C75" s="228" t="s">
        <v>842</v>
      </c>
      <c r="D75" s="228"/>
      <c r="E75" s="228"/>
      <c r="F75" s="229" t="s">
        <v>843</v>
      </c>
      <c r="G75" s="230"/>
      <c r="H75" s="228"/>
      <c r="I75" s="228"/>
      <c r="J75" s="228" t="s">
        <v>844</v>
      </c>
      <c r="K75" s="225"/>
    </row>
    <row r="76" spans="2:11" ht="5.25" customHeight="1">
      <c r="B76" s="224"/>
      <c r="C76" s="231"/>
      <c r="D76" s="231"/>
      <c r="E76" s="231"/>
      <c r="F76" s="231"/>
      <c r="G76" s="232"/>
      <c r="H76" s="231"/>
      <c r="I76" s="231"/>
      <c r="J76" s="231"/>
      <c r="K76" s="225"/>
    </row>
    <row r="77" spans="2:11" ht="15" customHeight="1">
      <c r="B77" s="224"/>
      <c r="C77" s="214" t="s">
        <v>50</v>
      </c>
      <c r="D77" s="231"/>
      <c r="E77" s="231"/>
      <c r="F77" s="233" t="s">
        <v>845</v>
      </c>
      <c r="G77" s="232"/>
      <c r="H77" s="214" t="s">
        <v>846</v>
      </c>
      <c r="I77" s="214" t="s">
        <v>847</v>
      </c>
      <c r="J77" s="214">
        <v>20</v>
      </c>
      <c r="K77" s="225"/>
    </row>
    <row r="78" spans="2:11" ht="15" customHeight="1">
      <c r="B78" s="224"/>
      <c r="C78" s="214" t="s">
        <v>848</v>
      </c>
      <c r="D78" s="214"/>
      <c r="E78" s="214"/>
      <c r="F78" s="233" t="s">
        <v>845</v>
      </c>
      <c r="G78" s="232"/>
      <c r="H78" s="214" t="s">
        <v>849</v>
      </c>
      <c r="I78" s="214" t="s">
        <v>847</v>
      </c>
      <c r="J78" s="214">
        <v>120</v>
      </c>
      <c r="K78" s="225"/>
    </row>
    <row r="79" spans="2:11" ht="15" customHeight="1">
      <c r="B79" s="234"/>
      <c r="C79" s="214" t="s">
        <v>850</v>
      </c>
      <c r="D79" s="214"/>
      <c r="E79" s="214"/>
      <c r="F79" s="233" t="s">
        <v>851</v>
      </c>
      <c r="G79" s="232"/>
      <c r="H79" s="214" t="s">
        <v>852</v>
      </c>
      <c r="I79" s="214" t="s">
        <v>847</v>
      </c>
      <c r="J79" s="214">
        <v>50</v>
      </c>
      <c r="K79" s="225"/>
    </row>
    <row r="80" spans="2:11" ht="15" customHeight="1">
      <c r="B80" s="234"/>
      <c r="C80" s="214" t="s">
        <v>853</v>
      </c>
      <c r="D80" s="214"/>
      <c r="E80" s="214"/>
      <c r="F80" s="233" t="s">
        <v>845</v>
      </c>
      <c r="G80" s="232"/>
      <c r="H80" s="214" t="s">
        <v>854</v>
      </c>
      <c r="I80" s="214" t="s">
        <v>855</v>
      </c>
      <c r="J80" s="214"/>
      <c r="K80" s="225"/>
    </row>
    <row r="81" spans="2:11" ht="15" customHeight="1">
      <c r="B81" s="234"/>
      <c r="C81" s="235" t="s">
        <v>856</v>
      </c>
      <c r="D81" s="235"/>
      <c r="E81" s="235"/>
      <c r="F81" s="236" t="s">
        <v>851</v>
      </c>
      <c r="G81" s="235"/>
      <c r="H81" s="235" t="s">
        <v>857</v>
      </c>
      <c r="I81" s="235" t="s">
        <v>847</v>
      </c>
      <c r="J81" s="235">
        <v>15</v>
      </c>
      <c r="K81" s="225"/>
    </row>
    <row r="82" spans="2:11" ht="15" customHeight="1">
      <c r="B82" s="234"/>
      <c r="C82" s="235" t="s">
        <v>858</v>
      </c>
      <c r="D82" s="235"/>
      <c r="E82" s="235"/>
      <c r="F82" s="236" t="s">
        <v>851</v>
      </c>
      <c r="G82" s="235"/>
      <c r="H82" s="235" t="s">
        <v>859</v>
      </c>
      <c r="I82" s="235" t="s">
        <v>847</v>
      </c>
      <c r="J82" s="235">
        <v>15</v>
      </c>
      <c r="K82" s="225"/>
    </row>
    <row r="83" spans="2:11" ht="15" customHeight="1">
      <c r="B83" s="234"/>
      <c r="C83" s="235" t="s">
        <v>860</v>
      </c>
      <c r="D83" s="235"/>
      <c r="E83" s="235"/>
      <c r="F83" s="236" t="s">
        <v>851</v>
      </c>
      <c r="G83" s="235"/>
      <c r="H83" s="235" t="s">
        <v>861</v>
      </c>
      <c r="I83" s="235" t="s">
        <v>847</v>
      </c>
      <c r="J83" s="235">
        <v>20</v>
      </c>
      <c r="K83" s="225"/>
    </row>
    <row r="84" spans="2:11" ht="15" customHeight="1">
      <c r="B84" s="234"/>
      <c r="C84" s="235" t="s">
        <v>862</v>
      </c>
      <c r="D84" s="235"/>
      <c r="E84" s="235"/>
      <c r="F84" s="236" t="s">
        <v>851</v>
      </c>
      <c r="G84" s="235"/>
      <c r="H84" s="235" t="s">
        <v>863</v>
      </c>
      <c r="I84" s="235" t="s">
        <v>847</v>
      </c>
      <c r="J84" s="235">
        <v>20</v>
      </c>
      <c r="K84" s="225"/>
    </row>
    <row r="85" spans="2:11" ht="15" customHeight="1">
      <c r="B85" s="234"/>
      <c r="C85" s="214" t="s">
        <v>864</v>
      </c>
      <c r="D85" s="214"/>
      <c r="E85" s="214"/>
      <c r="F85" s="233" t="s">
        <v>851</v>
      </c>
      <c r="G85" s="232"/>
      <c r="H85" s="214" t="s">
        <v>865</v>
      </c>
      <c r="I85" s="214" t="s">
        <v>847</v>
      </c>
      <c r="J85" s="214">
        <v>50</v>
      </c>
      <c r="K85" s="225"/>
    </row>
    <row r="86" spans="2:11" ht="15" customHeight="1">
      <c r="B86" s="234"/>
      <c r="C86" s="214" t="s">
        <v>866</v>
      </c>
      <c r="D86" s="214"/>
      <c r="E86" s="214"/>
      <c r="F86" s="233" t="s">
        <v>851</v>
      </c>
      <c r="G86" s="232"/>
      <c r="H86" s="214" t="s">
        <v>867</v>
      </c>
      <c r="I86" s="214" t="s">
        <v>847</v>
      </c>
      <c r="J86" s="214">
        <v>20</v>
      </c>
      <c r="K86" s="225"/>
    </row>
    <row r="87" spans="2:11" ht="15" customHeight="1">
      <c r="B87" s="234"/>
      <c r="C87" s="214" t="s">
        <v>868</v>
      </c>
      <c r="D87" s="214"/>
      <c r="E87" s="214"/>
      <c r="F87" s="233" t="s">
        <v>851</v>
      </c>
      <c r="G87" s="232"/>
      <c r="H87" s="214" t="s">
        <v>869</v>
      </c>
      <c r="I87" s="214" t="s">
        <v>847</v>
      </c>
      <c r="J87" s="214">
        <v>20</v>
      </c>
      <c r="K87" s="225"/>
    </row>
    <row r="88" spans="2:11" ht="15" customHeight="1">
      <c r="B88" s="234"/>
      <c r="C88" s="214" t="s">
        <v>870</v>
      </c>
      <c r="D88" s="214"/>
      <c r="E88" s="214"/>
      <c r="F88" s="233" t="s">
        <v>851</v>
      </c>
      <c r="G88" s="232"/>
      <c r="H88" s="214" t="s">
        <v>871</v>
      </c>
      <c r="I88" s="214" t="s">
        <v>847</v>
      </c>
      <c r="J88" s="214">
        <v>50</v>
      </c>
      <c r="K88" s="225"/>
    </row>
    <row r="89" spans="2:11" ht="15" customHeight="1">
      <c r="B89" s="234"/>
      <c r="C89" s="214" t="s">
        <v>872</v>
      </c>
      <c r="D89" s="214"/>
      <c r="E89" s="214"/>
      <c r="F89" s="233" t="s">
        <v>851</v>
      </c>
      <c r="G89" s="232"/>
      <c r="H89" s="214" t="s">
        <v>872</v>
      </c>
      <c r="I89" s="214" t="s">
        <v>847</v>
      </c>
      <c r="J89" s="214">
        <v>50</v>
      </c>
      <c r="K89" s="225"/>
    </row>
    <row r="90" spans="2:11" ht="15" customHeight="1">
      <c r="B90" s="234"/>
      <c r="C90" s="214" t="s">
        <v>129</v>
      </c>
      <c r="D90" s="214"/>
      <c r="E90" s="214"/>
      <c r="F90" s="233" t="s">
        <v>851</v>
      </c>
      <c r="G90" s="232"/>
      <c r="H90" s="214" t="s">
        <v>873</v>
      </c>
      <c r="I90" s="214" t="s">
        <v>847</v>
      </c>
      <c r="J90" s="214">
        <v>255</v>
      </c>
      <c r="K90" s="225"/>
    </row>
    <row r="91" spans="2:11" ht="15" customHeight="1">
      <c r="B91" s="234"/>
      <c r="C91" s="214" t="s">
        <v>874</v>
      </c>
      <c r="D91" s="214"/>
      <c r="E91" s="214"/>
      <c r="F91" s="233" t="s">
        <v>845</v>
      </c>
      <c r="G91" s="232"/>
      <c r="H91" s="214" t="s">
        <v>875</v>
      </c>
      <c r="I91" s="214" t="s">
        <v>876</v>
      </c>
      <c r="J91" s="214"/>
      <c r="K91" s="225"/>
    </row>
    <row r="92" spans="2:11" ht="15" customHeight="1">
      <c r="B92" s="234"/>
      <c r="C92" s="214" t="s">
        <v>877</v>
      </c>
      <c r="D92" s="214"/>
      <c r="E92" s="214"/>
      <c r="F92" s="233" t="s">
        <v>845</v>
      </c>
      <c r="G92" s="232"/>
      <c r="H92" s="214" t="s">
        <v>878</v>
      </c>
      <c r="I92" s="214" t="s">
        <v>879</v>
      </c>
      <c r="J92" s="214"/>
      <c r="K92" s="225"/>
    </row>
    <row r="93" spans="2:11" ht="15" customHeight="1">
      <c r="B93" s="234"/>
      <c r="C93" s="214" t="s">
        <v>880</v>
      </c>
      <c r="D93" s="214"/>
      <c r="E93" s="214"/>
      <c r="F93" s="233" t="s">
        <v>845</v>
      </c>
      <c r="G93" s="232"/>
      <c r="H93" s="214" t="s">
        <v>880</v>
      </c>
      <c r="I93" s="214" t="s">
        <v>879</v>
      </c>
      <c r="J93" s="214"/>
      <c r="K93" s="225"/>
    </row>
    <row r="94" spans="2:11" ht="15" customHeight="1">
      <c r="B94" s="234"/>
      <c r="C94" s="214" t="s">
        <v>35</v>
      </c>
      <c r="D94" s="214"/>
      <c r="E94" s="214"/>
      <c r="F94" s="233" t="s">
        <v>845</v>
      </c>
      <c r="G94" s="232"/>
      <c r="H94" s="214" t="s">
        <v>881</v>
      </c>
      <c r="I94" s="214" t="s">
        <v>879</v>
      </c>
      <c r="J94" s="214"/>
      <c r="K94" s="225"/>
    </row>
    <row r="95" spans="2:11" ht="15" customHeight="1">
      <c r="B95" s="234"/>
      <c r="C95" s="214" t="s">
        <v>45</v>
      </c>
      <c r="D95" s="214"/>
      <c r="E95" s="214"/>
      <c r="F95" s="233" t="s">
        <v>845</v>
      </c>
      <c r="G95" s="232"/>
      <c r="H95" s="214" t="s">
        <v>882</v>
      </c>
      <c r="I95" s="214" t="s">
        <v>879</v>
      </c>
      <c r="J95" s="214"/>
      <c r="K95" s="225"/>
    </row>
    <row r="96" spans="2:11" ht="15" customHeight="1">
      <c r="B96" s="237"/>
      <c r="C96" s="238"/>
      <c r="D96" s="238"/>
      <c r="E96" s="238"/>
      <c r="F96" s="238"/>
      <c r="G96" s="238"/>
      <c r="H96" s="238"/>
      <c r="I96" s="238"/>
      <c r="J96" s="238"/>
      <c r="K96" s="239"/>
    </row>
    <row r="97" spans="2:11" ht="18.75" customHeight="1">
      <c r="B97" s="240"/>
      <c r="C97" s="241"/>
      <c r="D97" s="241"/>
      <c r="E97" s="241"/>
      <c r="F97" s="241"/>
      <c r="G97" s="241"/>
      <c r="H97" s="241"/>
      <c r="I97" s="241"/>
      <c r="J97" s="241"/>
      <c r="K97" s="240"/>
    </row>
    <row r="98" spans="2:11" ht="18.75" customHeight="1">
      <c r="B98" s="220"/>
      <c r="C98" s="220"/>
      <c r="D98" s="220"/>
      <c r="E98" s="220"/>
      <c r="F98" s="220"/>
      <c r="G98" s="220"/>
      <c r="H98" s="220"/>
      <c r="I98" s="220"/>
      <c r="J98" s="220"/>
      <c r="K98" s="220"/>
    </row>
    <row r="99" spans="2:11" ht="7.5" customHeight="1">
      <c r="B99" s="221"/>
      <c r="C99" s="222"/>
      <c r="D99" s="222"/>
      <c r="E99" s="222"/>
      <c r="F99" s="222"/>
      <c r="G99" s="222"/>
      <c r="H99" s="222"/>
      <c r="I99" s="222"/>
      <c r="J99" s="222"/>
      <c r="K99" s="223"/>
    </row>
    <row r="100" spans="2:11" ht="45" customHeight="1">
      <c r="B100" s="224"/>
      <c r="C100" s="383" t="s">
        <v>883</v>
      </c>
      <c r="D100" s="383"/>
      <c r="E100" s="383"/>
      <c r="F100" s="383"/>
      <c r="G100" s="383"/>
      <c r="H100" s="383"/>
      <c r="I100" s="383"/>
      <c r="J100" s="383"/>
      <c r="K100" s="225"/>
    </row>
    <row r="101" spans="2:11" ht="17.25" customHeight="1">
      <c r="B101" s="224"/>
      <c r="C101" s="226" t="s">
        <v>839</v>
      </c>
      <c r="D101" s="226"/>
      <c r="E101" s="226"/>
      <c r="F101" s="226" t="s">
        <v>840</v>
      </c>
      <c r="G101" s="227"/>
      <c r="H101" s="226" t="s">
        <v>124</v>
      </c>
      <c r="I101" s="226" t="s">
        <v>54</v>
      </c>
      <c r="J101" s="226" t="s">
        <v>841</v>
      </c>
      <c r="K101" s="225"/>
    </row>
    <row r="102" spans="2:11" ht="17.25" customHeight="1">
      <c r="B102" s="224"/>
      <c r="C102" s="228" t="s">
        <v>842</v>
      </c>
      <c r="D102" s="228"/>
      <c r="E102" s="228"/>
      <c r="F102" s="229" t="s">
        <v>843</v>
      </c>
      <c r="G102" s="230"/>
      <c r="H102" s="228"/>
      <c r="I102" s="228"/>
      <c r="J102" s="228" t="s">
        <v>844</v>
      </c>
      <c r="K102" s="225"/>
    </row>
    <row r="103" spans="2:11" ht="5.25" customHeight="1">
      <c r="B103" s="224"/>
      <c r="C103" s="226"/>
      <c r="D103" s="226"/>
      <c r="E103" s="226"/>
      <c r="F103" s="226"/>
      <c r="G103" s="242"/>
      <c r="H103" s="226"/>
      <c r="I103" s="226"/>
      <c r="J103" s="226"/>
      <c r="K103" s="225"/>
    </row>
    <row r="104" spans="2:11" ht="15" customHeight="1">
      <c r="B104" s="224"/>
      <c r="C104" s="214" t="s">
        <v>50</v>
      </c>
      <c r="D104" s="231"/>
      <c r="E104" s="231"/>
      <c r="F104" s="233" t="s">
        <v>845</v>
      </c>
      <c r="G104" s="242"/>
      <c r="H104" s="214" t="s">
        <v>884</v>
      </c>
      <c r="I104" s="214" t="s">
        <v>847</v>
      </c>
      <c r="J104" s="214">
        <v>20</v>
      </c>
      <c r="K104" s="225"/>
    </row>
    <row r="105" spans="2:11" ht="15" customHeight="1">
      <c r="B105" s="224"/>
      <c r="C105" s="214" t="s">
        <v>848</v>
      </c>
      <c r="D105" s="214"/>
      <c r="E105" s="214"/>
      <c r="F105" s="233" t="s">
        <v>845</v>
      </c>
      <c r="G105" s="214"/>
      <c r="H105" s="214" t="s">
        <v>884</v>
      </c>
      <c r="I105" s="214" t="s">
        <v>847</v>
      </c>
      <c r="J105" s="214">
        <v>120</v>
      </c>
      <c r="K105" s="225"/>
    </row>
    <row r="106" spans="2:11" ht="15" customHeight="1">
      <c r="B106" s="234"/>
      <c r="C106" s="214" t="s">
        <v>850</v>
      </c>
      <c r="D106" s="214"/>
      <c r="E106" s="214"/>
      <c r="F106" s="233" t="s">
        <v>851</v>
      </c>
      <c r="G106" s="214"/>
      <c r="H106" s="214" t="s">
        <v>884</v>
      </c>
      <c r="I106" s="214" t="s">
        <v>847</v>
      </c>
      <c r="J106" s="214">
        <v>50</v>
      </c>
      <c r="K106" s="225"/>
    </row>
    <row r="107" spans="2:11" ht="15" customHeight="1">
      <c r="B107" s="234"/>
      <c r="C107" s="214" t="s">
        <v>853</v>
      </c>
      <c r="D107" s="214"/>
      <c r="E107" s="214"/>
      <c r="F107" s="233" t="s">
        <v>845</v>
      </c>
      <c r="G107" s="214"/>
      <c r="H107" s="214" t="s">
        <v>884</v>
      </c>
      <c r="I107" s="214" t="s">
        <v>855</v>
      </c>
      <c r="J107" s="214"/>
      <c r="K107" s="225"/>
    </row>
    <row r="108" spans="2:11" ht="15" customHeight="1">
      <c r="B108" s="234"/>
      <c r="C108" s="214" t="s">
        <v>864</v>
      </c>
      <c r="D108" s="214"/>
      <c r="E108" s="214"/>
      <c r="F108" s="233" t="s">
        <v>851</v>
      </c>
      <c r="G108" s="214"/>
      <c r="H108" s="214" t="s">
        <v>884</v>
      </c>
      <c r="I108" s="214" t="s">
        <v>847</v>
      </c>
      <c r="J108" s="214">
        <v>50</v>
      </c>
      <c r="K108" s="225"/>
    </row>
    <row r="109" spans="2:11" ht="15" customHeight="1">
      <c r="B109" s="234"/>
      <c r="C109" s="214" t="s">
        <v>872</v>
      </c>
      <c r="D109" s="214"/>
      <c r="E109" s="214"/>
      <c r="F109" s="233" t="s">
        <v>851</v>
      </c>
      <c r="G109" s="214"/>
      <c r="H109" s="214" t="s">
        <v>884</v>
      </c>
      <c r="I109" s="214" t="s">
        <v>847</v>
      </c>
      <c r="J109" s="214">
        <v>50</v>
      </c>
      <c r="K109" s="225"/>
    </row>
    <row r="110" spans="2:11" ht="15" customHeight="1">
      <c r="B110" s="234"/>
      <c r="C110" s="214" t="s">
        <v>870</v>
      </c>
      <c r="D110" s="214"/>
      <c r="E110" s="214"/>
      <c r="F110" s="233" t="s">
        <v>851</v>
      </c>
      <c r="G110" s="214"/>
      <c r="H110" s="214" t="s">
        <v>884</v>
      </c>
      <c r="I110" s="214" t="s">
        <v>847</v>
      </c>
      <c r="J110" s="214">
        <v>50</v>
      </c>
      <c r="K110" s="225"/>
    </row>
    <row r="111" spans="2:11" ht="15" customHeight="1">
      <c r="B111" s="234"/>
      <c r="C111" s="214" t="s">
        <v>50</v>
      </c>
      <c r="D111" s="214"/>
      <c r="E111" s="214"/>
      <c r="F111" s="233" t="s">
        <v>845</v>
      </c>
      <c r="G111" s="214"/>
      <c r="H111" s="214" t="s">
        <v>885</v>
      </c>
      <c r="I111" s="214" t="s">
        <v>847</v>
      </c>
      <c r="J111" s="214">
        <v>20</v>
      </c>
      <c r="K111" s="225"/>
    </row>
    <row r="112" spans="2:11" ht="15" customHeight="1">
      <c r="B112" s="234"/>
      <c r="C112" s="214" t="s">
        <v>886</v>
      </c>
      <c r="D112" s="214"/>
      <c r="E112" s="214"/>
      <c r="F112" s="233" t="s">
        <v>845</v>
      </c>
      <c r="G112" s="214"/>
      <c r="H112" s="214" t="s">
        <v>887</v>
      </c>
      <c r="I112" s="214" t="s">
        <v>847</v>
      </c>
      <c r="J112" s="214">
        <v>120</v>
      </c>
      <c r="K112" s="225"/>
    </row>
    <row r="113" spans="2:11" ht="15" customHeight="1">
      <c r="B113" s="234"/>
      <c r="C113" s="214" t="s">
        <v>35</v>
      </c>
      <c r="D113" s="214"/>
      <c r="E113" s="214"/>
      <c r="F113" s="233" t="s">
        <v>845</v>
      </c>
      <c r="G113" s="214"/>
      <c r="H113" s="214" t="s">
        <v>888</v>
      </c>
      <c r="I113" s="214" t="s">
        <v>879</v>
      </c>
      <c r="J113" s="214"/>
      <c r="K113" s="225"/>
    </row>
    <row r="114" spans="2:11" ht="15" customHeight="1">
      <c r="B114" s="234"/>
      <c r="C114" s="214" t="s">
        <v>45</v>
      </c>
      <c r="D114" s="214"/>
      <c r="E114" s="214"/>
      <c r="F114" s="233" t="s">
        <v>845</v>
      </c>
      <c r="G114" s="214"/>
      <c r="H114" s="214" t="s">
        <v>889</v>
      </c>
      <c r="I114" s="214" t="s">
        <v>879</v>
      </c>
      <c r="J114" s="214"/>
      <c r="K114" s="225"/>
    </row>
    <row r="115" spans="2:11" ht="15" customHeight="1">
      <c r="B115" s="234"/>
      <c r="C115" s="214" t="s">
        <v>54</v>
      </c>
      <c r="D115" s="214"/>
      <c r="E115" s="214"/>
      <c r="F115" s="233" t="s">
        <v>845</v>
      </c>
      <c r="G115" s="214"/>
      <c r="H115" s="214" t="s">
        <v>890</v>
      </c>
      <c r="I115" s="214" t="s">
        <v>891</v>
      </c>
      <c r="J115" s="214"/>
      <c r="K115" s="225"/>
    </row>
    <row r="116" spans="2:11" ht="15" customHeight="1">
      <c r="B116" s="237"/>
      <c r="C116" s="243"/>
      <c r="D116" s="243"/>
      <c r="E116" s="243"/>
      <c r="F116" s="243"/>
      <c r="G116" s="243"/>
      <c r="H116" s="243"/>
      <c r="I116" s="243"/>
      <c r="J116" s="243"/>
      <c r="K116" s="239"/>
    </row>
    <row r="117" spans="2:11" ht="18.75" customHeight="1">
      <c r="B117" s="244"/>
      <c r="C117" s="210"/>
      <c r="D117" s="210"/>
      <c r="E117" s="210"/>
      <c r="F117" s="245"/>
      <c r="G117" s="210"/>
      <c r="H117" s="210"/>
      <c r="I117" s="210"/>
      <c r="J117" s="210"/>
      <c r="K117" s="244"/>
    </row>
    <row r="118" spans="2:11" ht="18.75" customHeight="1">
      <c r="B118" s="220"/>
      <c r="C118" s="220"/>
      <c r="D118" s="220"/>
      <c r="E118" s="220"/>
      <c r="F118" s="220"/>
      <c r="G118" s="220"/>
      <c r="H118" s="220"/>
      <c r="I118" s="220"/>
      <c r="J118" s="220"/>
      <c r="K118" s="220"/>
    </row>
    <row r="119" spans="2:11" ht="7.5" customHeight="1">
      <c r="B119" s="246"/>
      <c r="C119" s="247"/>
      <c r="D119" s="247"/>
      <c r="E119" s="247"/>
      <c r="F119" s="247"/>
      <c r="G119" s="247"/>
      <c r="H119" s="247"/>
      <c r="I119" s="247"/>
      <c r="J119" s="247"/>
      <c r="K119" s="248"/>
    </row>
    <row r="120" spans="2:11" ht="45" customHeight="1">
      <c r="B120" s="249"/>
      <c r="C120" s="378" t="s">
        <v>892</v>
      </c>
      <c r="D120" s="378"/>
      <c r="E120" s="378"/>
      <c r="F120" s="378"/>
      <c r="G120" s="378"/>
      <c r="H120" s="378"/>
      <c r="I120" s="378"/>
      <c r="J120" s="378"/>
      <c r="K120" s="250"/>
    </row>
    <row r="121" spans="2:11" ht="17.25" customHeight="1">
      <c r="B121" s="251"/>
      <c r="C121" s="226" t="s">
        <v>839</v>
      </c>
      <c r="D121" s="226"/>
      <c r="E121" s="226"/>
      <c r="F121" s="226" t="s">
        <v>840</v>
      </c>
      <c r="G121" s="227"/>
      <c r="H121" s="226" t="s">
        <v>124</v>
      </c>
      <c r="I121" s="226" t="s">
        <v>54</v>
      </c>
      <c r="J121" s="226" t="s">
        <v>841</v>
      </c>
      <c r="K121" s="252"/>
    </row>
    <row r="122" spans="2:11" ht="17.25" customHeight="1">
      <c r="B122" s="251"/>
      <c r="C122" s="228" t="s">
        <v>842</v>
      </c>
      <c r="D122" s="228"/>
      <c r="E122" s="228"/>
      <c r="F122" s="229" t="s">
        <v>843</v>
      </c>
      <c r="G122" s="230"/>
      <c r="H122" s="228"/>
      <c r="I122" s="228"/>
      <c r="J122" s="228" t="s">
        <v>844</v>
      </c>
      <c r="K122" s="252"/>
    </row>
    <row r="123" spans="2:11" ht="5.25" customHeight="1">
      <c r="B123" s="253"/>
      <c r="C123" s="231"/>
      <c r="D123" s="231"/>
      <c r="E123" s="231"/>
      <c r="F123" s="231"/>
      <c r="G123" s="214"/>
      <c r="H123" s="231"/>
      <c r="I123" s="231"/>
      <c r="J123" s="231"/>
      <c r="K123" s="254"/>
    </row>
    <row r="124" spans="2:11" ht="15" customHeight="1">
      <c r="B124" s="253"/>
      <c r="C124" s="214" t="s">
        <v>848</v>
      </c>
      <c r="D124" s="231"/>
      <c r="E124" s="231"/>
      <c r="F124" s="233" t="s">
        <v>845</v>
      </c>
      <c r="G124" s="214"/>
      <c r="H124" s="214" t="s">
        <v>884</v>
      </c>
      <c r="I124" s="214" t="s">
        <v>847</v>
      </c>
      <c r="J124" s="214">
        <v>120</v>
      </c>
      <c r="K124" s="255"/>
    </row>
    <row r="125" spans="2:11" ht="15" customHeight="1">
      <c r="B125" s="253"/>
      <c r="C125" s="214" t="s">
        <v>893</v>
      </c>
      <c r="D125" s="214"/>
      <c r="E125" s="214"/>
      <c r="F125" s="233" t="s">
        <v>845</v>
      </c>
      <c r="G125" s="214"/>
      <c r="H125" s="214" t="s">
        <v>894</v>
      </c>
      <c r="I125" s="214" t="s">
        <v>847</v>
      </c>
      <c r="J125" s="214" t="s">
        <v>895</v>
      </c>
      <c r="K125" s="255"/>
    </row>
    <row r="126" spans="2:11" ht="15" customHeight="1">
      <c r="B126" s="253"/>
      <c r="C126" s="214" t="s">
        <v>794</v>
      </c>
      <c r="D126" s="214"/>
      <c r="E126" s="214"/>
      <c r="F126" s="233" t="s">
        <v>845</v>
      </c>
      <c r="G126" s="214"/>
      <c r="H126" s="214" t="s">
        <v>896</v>
      </c>
      <c r="I126" s="214" t="s">
        <v>847</v>
      </c>
      <c r="J126" s="214" t="s">
        <v>895</v>
      </c>
      <c r="K126" s="255"/>
    </row>
    <row r="127" spans="2:11" ht="15" customHeight="1">
      <c r="B127" s="253"/>
      <c r="C127" s="214" t="s">
        <v>856</v>
      </c>
      <c r="D127" s="214"/>
      <c r="E127" s="214"/>
      <c r="F127" s="233" t="s">
        <v>851</v>
      </c>
      <c r="G127" s="214"/>
      <c r="H127" s="214" t="s">
        <v>857</v>
      </c>
      <c r="I127" s="214" t="s">
        <v>847</v>
      </c>
      <c r="J127" s="214">
        <v>15</v>
      </c>
      <c r="K127" s="255"/>
    </row>
    <row r="128" spans="2:11" ht="15" customHeight="1">
      <c r="B128" s="253"/>
      <c r="C128" s="235" t="s">
        <v>858</v>
      </c>
      <c r="D128" s="235"/>
      <c r="E128" s="235"/>
      <c r="F128" s="236" t="s">
        <v>851</v>
      </c>
      <c r="G128" s="235"/>
      <c r="H128" s="235" t="s">
        <v>859</v>
      </c>
      <c r="I128" s="235" t="s">
        <v>847</v>
      </c>
      <c r="J128" s="235">
        <v>15</v>
      </c>
      <c r="K128" s="255"/>
    </row>
    <row r="129" spans="2:11" ht="15" customHeight="1">
      <c r="B129" s="253"/>
      <c r="C129" s="235" t="s">
        <v>860</v>
      </c>
      <c r="D129" s="235"/>
      <c r="E129" s="235"/>
      <c r="F129" s="236" t="s">
        <v>851</v>
      </c>
      <c r="G129" s="235"/>
      <c r="H129" s="235" t="s">
        <v>861</v>
      </c>
      <c r="I129" s="235" t="s">
        <v>847</v>
      </c>
      <c r="J129" s="235">
        <v>20</v>
      </c>
      <c r="K129" s="255"/>
    </row>
    <row r="130" spans="2:11" ht="15" customHeight="1">
      <c r="B130" s="253"/>
      <c r="C130" s="235" t="s">
        <v>862</v>
      </c>
      <c r="D130" s="235"/>
      <c r="E130" s="235"/>
      <c r="F130" s="236" t="s">
        <v>851</v>
      </c>
      <c r="G130" s="235"/>
      <c r="H130" s="235" t="s">
        <v>863</v>
      </c>
      <c r="I130" s="235" t="s">
        <v>847</v>
      </c>
      <c r="J130" s="235">
        <v>20</v>
      </c>
      <c r="K130" s="255"/>
    </row>
    <row r="131" spans="2:11" ht="15" customHeight="1">
      <c r="B131" s="253"/>
      <c r="C131" s="214" t="s">
        <v>850</v>
      </c>
      <c r="D131" s="214"/>
      <c r="E131" s="214"/>
      <c r="F131" s="233" t="s">
        <v>851</v>
      </c>
      <c r="G131" s="214"/>
      <c r="H131" s="214" t="s">
        <v>884</v>
      </c>
      <c r="I131" s="214" t="s">
        <v>847</v>
      </c>
      <c r="J131" s="214">
        <v>50</v>
      </c>
      <c r="K131" s="255"/>
    </row>
    <row r="132" spans="2:11" ht="15" customHeight="1">
      <c r="B132" s="253"/>
      <c r="C132" s="214" t="s">
        <v>864</v>
      </c>
      <c r="D132" s="214"/>
      <c r="E132" s="214"/>
      <c r="F132" s="233" t="s">
        <v>851</v>
      </c>
      <c r="G132" s="214"/>
      <c r="H132" s="214" t="s">
        <v>884</v>
      </c>
      <c r="I132" s="214" t="s">
        <v>847</v>
      </c>
      <c r="J132" s="214">
        <v>50</v>
      </c>
      <c r="K132" s="255"/>
    </row>
    <row r="133" spans="2:11" ht="15" customHeight="1">
      <c r="B133" s="253"/>
      <c r="C133" s="214" t="s">
        <v>870</v>
      </c>
      <c r="D133" s="214"/>
      <c r="E133" s="214"/>
      <c r="F133" s="233" t="s">
        <v>851</v>
      </c>
      <c r="G133" s="214"/>
      <c r="H133" s="214" t="s">
        <v>884</v>
      </c>
      <c r="I133" s="214" t="s">
        <v>847</v>
      </c>
      <c r="J133" s="214">
        <v>50</v>
      </c>
      <c r="K133" s="255"/>
    </row>
    <row r="134" spans="2:11" ht="15" customHeight="1">
      <c r="B134" s="253"/>
      <c r="C134" s="214" t="s">
        <v>872</v>
      </c>
      <c r="D134" s="214"/>
      <c r="E134" s="214"/>
      <c r="F134" s="233" t="s">
        <v>851</v>
      </c>
      <c r="G134" s="214"/>
      <c r="H134" s="214" t="s">
        <v>884</v>
      </c>
      <c r="I134" s="214" t="s">
        <v>847</v>
      </c>
      <c r="J134" s="214">
        <v>50</v>
      </c>
      <c r="K134" s="255"/>
    </row>
    <row r="135" spans="2:11" ht="15" customHeight="1">
      <c r="B135" s="253"/>
      <c r="C135" s="214" t="s">
        <v>129</v>
      </c>
      <c r="D135" s="214"/>
      <c r="E135" s="214"/>
      <c r="F135" s="233" t="s">
        <v>851</v>
      </c>
      <c r="G135" s="214"/>
      <c r="H135" s="214" t="s">
        <v>897</v>
      </c>
      <c r="I135" s="214" t="s">
        <v>847</v>
      </c>
      <c r="J135" s="214">
        <v>255</v>
      </c>
      <c r="K135" s="255"/>
    </row>
    <row r="136" spans="2:11" ht="15" customHeight="1">
      <c r="B136" s="253"/>
      <c r="C136" s="214" t="s">
        <v>874</v>
      </c>
      <c r="D136" s="214"/>
      <c r="E136" s="214"/>
      <c r="F136" s="233" t="s">
        <v>845</v>
      </c>
      <c r="G136" s="214"/>
      <c r="H136" s="214" t="s">
        <v>898</v>
      </c>
      <c r="I136" s="214" t="s">
        <v>876</v>
      </c>
      <c r="J136" s="214"/>
      <c r="K136" s="255"/>
    </row>
    <row r="137" spans="2:11" ht="15" customHeight="1">
      <c r="B137" s="253"/>
      <c r="C137" s="214" t="s">
        <v>877</v>
      </c>
      <c r="D137" s="214"/>
      <c r="E137" s="214"/>
      <c r="F137" s="233" t="s">
        <v>845</v>
      </c>
      <c r="G137" s="214"/>
      <c r="H137" s="214" t="s">
        <v>899</v>
      </c>
      <c r="I137" s="214" t="s">
        <v>879</v>
      </c>
      <c r="J137" s="214"/>
      <c r="K137" s="255"/>
    </row>
    <row r="138" spans="2:11" ht="15" customHeight="1">
      <c r="B138" s="253"/>
      <c r="C138" s="214" t="s">
        <v>880</v>
      </c>
      <c r="D138" s="214"/>
      <c r="E138" s="214"/>
      <c r="F138" s="233" t="s">
        <v>845</v>
      </c>
      <c r="G138" s="214"/>
      <c r="H138" s="214" t="s">
        <v>880</v>
      </c>
      <c r="I138" s="214" t="s">
        <v>879</v>
      </c>
      <c r="J138" s="214"/>
      <c r="K138" s="255"/>
    </row>
    <row r="139" spans="2:11" ht="15" customHeight="1">
      <c r="B139" s="253"/>
      <c r="C139" s="214" t="s">
        <v>35</v>
      </c>
      <c r="D139" s="214"/>
      <c r="E139" s="214"/>
      <c r="F139" s="233" t="s">
        <v>845</v>
      </c>
      <c r="G139" s="214"/>
      <c r="H139" s="214" t="s">
        <v>900</v>
      </c>
      <c r="I139" s="214" t="s">
        <v>879</v>
      </c>
      <c r="J139" s="214"/>
      <c r="K139" s="255"/>
    </row>
    <row r="140" spans="2:11" ht="15" customHeight="1">
      <c r="B140" s="253"/>
      <c r="C140" s="214" t="s">
        <v>901</v>
      </c>
      <c r="D140" s="214"/>
      <c r="E140" s="214"/>
      <c r="F140" s="233" t="s">
        <v>845</v>
      </c>
      <c r="G140" s="214"/>
      <c r="H140" s="214" t="s">
        <v>902</v>
      </c>
      <c r="I140" s="214" t="s">
        <v>879</v>
      </c>
      <c r="J140" s="214"/>
      <c r="K140" s="255"/>
    </row>
    <row r="141" spans="2:11" ht="15" customHeight="1">
      <c r="B141" s="256"/>
      <c r="C141" s="257"/>
      <c r="D141" s="257"/>
      <c r="E141" s="257"/>
      <c r="F141" s="257"/>
      <c r="G141" s="257"/>
      <c r="H141" s="257"/>
      <c r="I141" s="257"/>
      <c r="J141" s="257"/>
      <c r="K141" s="258"/>
    </row>
    <row r="142" spans="2:11" ht="18.75" customHeight="1">
      <c r="B142" s="210"/>
      <c r="C142" s="210"/>
      <c r="D142" s="210"/>
      <c r="E142" s="210"/>
      <c r="F142" s="245"/>
      <c r="G142" s="210"/>
      <c r="H142" s="210"/>
      <c r="I142" s="210"/>
      <c r="J142" s="210"/>
      <c r="K142" s="210"/>
    </row>
    <row r="143" spans="2:11" ht="18.75" customHeight="1"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</row>
    <row r="144" spans="2:11" ht="7.5" customHeight="1">
      <c r="B144" s="221"/>
      <c r="C144" s="222"/>
      <c r="D144" s="222"/>
      <c r="E144" s="222"/>
      <c r="F144" s="222"/>
      <c r="G144" s="222"/>
      <c r="H144" s="222"/>
      <c r="I144" s="222"/>
      <c r="J144" s="222"/>
      <c r="K144" s="223"/>
    </row>
    <row r="145" spans="2:11" ht="45" customHeight="1">
      <c r="B145" s="224"/>
      <c r="C145" s="383" t="s">
        <v>903</v>
      </c>
      <c r="D145" s="383"/>
      <c r="E145" s="383"/>
      <c r="F145" s="383"/>
      <c r="G145" s="383"/>
      <c r="H145" s="383"/>
      <c r="I145" s="383"/>
      <c r="J145" s="383"/>
      <c r="K145" s="225"/>
    </row>
    <row r="146" spans="2:11" ht="17.25" customHeight="1">
      <c r="B146" s="224"/>
      <c r="C146" s="226" t="s">
        <v>839</v>
      </c>
      <c r="D146" s="226"/>
      <c r="E146" s="226"/>
      <c r="F146" s="226" t="s">
        <v>840</v>
      </c>
      <c r="G146" s="227"/>
      <c r="H146" s="226" t="s">
        <v>124</v>
      </c>
      <c r="I146" s="226" t="s">
        <v>54</v>
      </c>
      <c r="J146" s="226" t="s">
        <v>841</v>
      </c>
      <c r="K146" s="225"/>
    </row>
    <row r="147" spans="2:11" ht="17.25" customHeight="1">
      <c r="B147" s="224"/>
      <c r="C147" s="228" t="s">
        <v>842</v>
      </c>
      <c r="D147" s="228"/>
      <c r="E147" s="228"/>
      <c r="F147" s="229" t="s">
        <v>843</v>
      </c>
      <c r="G147" s="230"/>
      <c r="H147" s="228"/>
      <c r="I147" s="228"/>
      <c r="J147" s="228" t="s">
        <v>844</v>
      </c>
      <c r="K147" s="225"/>
    </row>
    <row r="148" spans="2:11" ht="5.25" customHeight="1">
      <c r="B148" s="234"/>
      <c r="C148" s="231"/>
      <c r="D148" s="231"/>
      <c r="E148" s="231"/>
      <c r="F148" s="231"/>
      <c r="G148" s="232"/>
      <c r="H148" s="231"/>
      <c r="I148" s="231"/>
      <c r="J148" s="231"/>
      <c r="K148" s="255"/>
    </row>
    <row r="149" spans="2:11" ht="15" customHeight="1">
      <c r="B149" s="234"/>
      <c r="C149" s="259" t="s">
        <v>848</v>
      </c>
      <c r="D149" s="214"/>
      <c r="E149" s="214"/>
      <c r="F149" s="260" t="s">
        <v>845</v>
      </c>
      <c r="G149" s="214"/>
      <c r="H149" s="259" t="s">
        <v>884</v>
      </c>
      <c r="I149" s="259" t="s">
        <v>847</v>
      </c>
      <c r="J149" s="259">
        <v>120</v>
      </c>
      <c r="K149" s="255"/>
    </row>
    <row r="150" spans="2:11" ht="15" customHeight="1">
      <c r="B150" s="234"/>
      <c r="C150" s="259" t="s">
        <v>893</v>
      </c>
      <c r="D150" s="214"/>
      <c r="E150" s="214"/>
      <c r="F150" s="260" t="s">
        <v>845</v>
      </c>
      <c r="G150" s="214"/>
      <c r="H150" s="259" t="s">
        <v>904</v>
      </c>
      <c r="I150" s="259" t="s">
        <v>847</v>
      </c>
      <c r="J150" s="259" t="s">
        <v>895</v>
      </c>
      <c r="K150" s="255"/>
    </row>
    <row r="151" spans="2:11" ht="15" customHeight="1">
      <c r="B151" s="234"/>
      <c r="C151" s="259" t="s">
        <v>794</v>
      </c>
      <c r="D151" s="214"/>
      <c r="E151" s="214"/>
      <c r="F151" s="260" t="s">
        <v>845</v>
      </c>
      <c r="G151" s="214"/>
      <c r="H151" s="259" t="s">
        <v>905</v>
      </c>
      <c r="I151" s="259" t="s">
        <v>847</v>
      </c>
      <c r="J151" s="259" t="s">
        <v>895</v>
      </c>
      <c r="K151" s="255"/>
    </row>
    <row r="152" spans="2:11" ht="15" customHeight="1">
      <c r="B152" s="234"/>
      <c r="C152" s="259" t="s">
        <v>850</v>
      </c>
      <c r="D152" s="214"/>
      <c r="E152" s="214"/>
      <c r="F152" s="260" t="s">
        <v>851</v>
      </c>
      <c r="G152" s="214"/>
      <c r="H152" s="259" t="s">
        <v>884</v>
      </c>
      <c r="I152" s="259" t="s">
        <v>847</v>
      </c>
      <c r="J152" s="259">
        <v>50</v>
      </c>
      <c r="K152" s="255"/>
    </row>
    <row r="153" spans="2:11" ht="15" customHeight="1">
      <c r="B153" s="234"/>
      <c r="C153" s="259" t="s">
        <v>853</v>
      </c>
      <c r="D153" s="214"/>
      <c r="E153" s="214"/>
      <c r="F153" s="260" t="s">
        <v>845</v>
      </c>
      <c r="G153" s="214"/>
      <c r="H153" s="259" t="s">
        <v>884</v>
      </c>
      <c r="I153" s="259" t="s">
        <v>855</v>
      </c>
      <c r="J153" s="259"/>
      <c r="K153" s="255"/>
    </row>
    <row r="154" spans="2:11" ht="15" customHeight="1">
      <c r="B154" s="234"/>
      <c r="C154" s="259" t="s">
        <v>864</v>
      </c>
      <c r="D154" s="214"/>
      <c r="E154" s="214"/>
      <c r="F154" s="260" t="s">
        <v>851</v>
      </c>
      <c r="G154" s="214"/>
      <c r="H154" s="259" t="s">
        <v>884</v>
      </c>
      <c r="I154" s="259" t="s">
        <v>847</v>
      </c>
      <c r="J154" s="259">
        <v>50</v>
      </c>
      <c r="K154" s="255"/>
    </row>
    <row r="155" spans="2:11" ht="15" customHeight="1">
      <c r="B155" s="234"/>
      <c r="C155" s="259" t="s">
        <v>872</v>
      </c>
      <c r="D155" s="214"/>
      <c r="E155" s="214"/>
      <c r="F155" s="260" t="s">
        <v>851</v>
      </c>
      <c r="G155" s="214"/>
      <c r="H155" s="259" t="s">
        <v>884</v>
      </c>
      <c r="I155" s="259" t="s">
        <v>847</v>
      </c>
      <c r="J155" s="259">
        <v>50</v>
      </c>
      <c r="K155" s="255"/>
    </row>
    <row r="156" spans="2:11" ht="15" customHeight="1">
      <c r="B156" s="234"/>
      <c r="C156" s="259" t="s">
        <v>870</v>
      </c>
      <c r="D156" s="214"/>
      <c r="E156" s="214"/>
      <c r="F156" s="260" t="s">
        <v>851</v>
      </c>
      <c r="G156" s="214"/>
      <c r="H156" s="259" t="s">
        <v>884</v>
      </c>
      <c r="I156" s="259" t="s">
        <v>847</v>
      </c>
      <c r="J156" s="259">
        <v>50</v>
      </c>
      <c r="K156" s="255"/>
    </row>
    <row r="157" spans="2:11" ht="15" customHeight="1">
      <c r="B157" s="234"/>
      <c r="C157" s="259" t="s">
        <v>86</v>
      </c>
      <c r="D157" s="214"/>
      <c r="E157" s="214"/>
      <c r="F157" s="260" t="s">
        <v>845</v>
      </c>
      <c r="G157" s="214"/>
      <c r="H157" s="259" t="s">
        <v>906</v>
      </c>
      <c r="I157" s="259" t="s">
        <v>847</v>
      </c>
      <c r="J157" s="259" t="s">
        <v>907</v>
      </c>
      <c r="K157" s="255"/>
    </row>
    <row r="158" spans="2:11" ht="15" customHeight="1">
      <c r="B158" s="234"/>
      <c r="C158" s="259" t="s">
        <v>908</v>
      </c>
      <c r="D158" s="214"/>
      <c r="E158" s="214"/>
      <c r="F158" s="260" t="s">
        <v>845</v>
      </c>
      <c r="G158" s="214"/>
      <c r="H158" s="259" t="s">
        <v>909</v>
      </c>
      <c r="I158" s="259" t="s">
        <v>879</v>
      </c>
      <c r="J158" s="259"/>
      <c r="K158" s="255"/>
    </row>
    <row r="159" spans="2:11" ht="15" customHeight="1">
      <c r="B159" s="261"/>
      <c r="C159" s="243"/>
      <c r="D159" s="243"/>
      <c r="E159" s="243"/>
      <c r="F159" s="243"/>
      <c r="G159" s="243"/>
      <c r="H159" s="243"/>
      <c r="I159" s="243"/>
      <c r="J159" s="243"/>
      <c r="K159" s="262"/>
    </row>
    <row r="160" spans="2:11" ht="18.75" customHeight="1">
      <c r="B160" s="210"/>
      <c r="C160" s="214"/>
      <c r="D160" s="214"/>
      <c r="E160" s="214"/>
      <c r="F160" s="233"/>
      <c r="G160" s="214"/>
      <c r="H160" s="214"/>
      <c r="I160" s="214"/>
      <c r="J160" s="214"/>
      <c r="K160" s="210"/>
    </row>
    <row r="161" spans="2:11" ht="18.75" customHeight="1">
      <c r="B161" s="220"/>
      <c r="C161" s="220"/>
      <c r="D161" s="220"/>
      <c r="E161" s="220"/>
      <c r="F161" s="220"/>
      <c r="G161" s="220"/>
      <c r="H161" s="220"/>
      <c r="I161" s="220"/>
      <c r="J161" s="220"/>
      <c r="K161" s="220"/>
    </row>
    <row r="162" spans="2:11" ht="7.5" customHeight="1">
      <c r="B162" s="202"/>
      <c r="C162" s="203"/>
      <c r="D162" s="203"/>
      <c r="E162" s="203"/>
      <c r="F162" s="203"/>
      <c r="G162" s="203"/>
      <c r="H162" s="203"/>
      <c r="I162" s="203"/>
      <c r="J162" s="203"/>
      <c r="K162" s="204"/>
    </row>
    <row r="163" spans="2:11" ht="45" customHeight="1">
      <c r="B163" s="205"/>
      <c r="C163" s="378" t="s">
        <v>910</v>
      </c>
      <c r="D163" s="378"/>
      <c r="E163" s="378"/>
      <c r="F163" s="378"/>
      <c r="G163" s="378"/>
      <c r="H163" s="378"/>
      <c r="I163" s="378"/>
      <c r="J163" s="378"/>
      <c r="K163" s="206"/>
    </row>
    <row r="164" spans="2:11" ht="17.25" customHeight="1">
      <c r="B164" s="205"/>
      <c r="C164" s="226" t="s">
        <v>839</v>
      </c>
      <c r="D164" s="226"/>
      <c r="E164" s="226"/>
      <c r="F164" s="226" t="s">
        <v>840</v>
      </c>
      <c r="G164" s="263"/>
      <c r="H164" s="264" t="s">
        <v>124</v>
      </c>
      <c r="I164" s="264" t="s">
        <v>54</v>
      </c>
      <c r="J164" s="226" t="s">
        <v>841</v>
      </c>
      <c r="K164" s="206"/>
    </row>
    <row r="165" spans="2:11" ht="17.25" customHeight="1">
      <c r="B165" s="207"/>
      <c r="C165" s="228" t="s">
        <v>842</v>
      </c>
      <c r="D165" s="228"/>
      <c r="E165" s="228"/>
      <c r="F165" s="229" t="s">
        <v>843</v>
      </c>
      <c r="G165" s="265"/>
      <c r="H165" s="266"/>
      <c r="I165" s="266"/>
      <c r="J165" s="228" t="s">
        <v>844</v>
      </c>
      <c r="K165" s="208"/>
    </row>
    <row r="166" spans="2:11" ht="5.25" customHeight="1">
      <c r="B166" s="234"/>
      <c r="C166" s="231"/>
      <c r="D166" s="231"/>
      <c r="E166" s="231"/>
      <c r="F166" s="231"/>
      <c r="G166" s="232"/>
      <c r="H166" s="231"/>
      <c r="I166" s="231"/>
      <c r="J166" s="231"/>
      <c r="K166" s="255"/>
    </row>
    <row r="167" spans="2:11" ht="15" customHeight="1">
      <c r="B167" s="234"/>
      <c r="C167" s="214" t="s">
        <v>848</v>
      </c>
      <c r="D167" s="214"/>
      <c r="E167" s="214"/>
      <c r="F167" s="233" t="s">
        <v>845</v>
      </c>
      <c r="G167" s="214"/>
      <c r="H167" s="214" t="s">
        <v>884</v>
      </c>
      <c r="I167" s="214" t="s">
        <v>847</v>
      </c>
      <c r="J167" s="214">
        <v>120</v>
      </c>
      <c r="K167" s="255"/>
    </row>
    <row r="168" spans="2:11" ht="15" customHeight="1">
      <c r="B168" s="234"/>
      <c r="C168" s="214" t="s">
        <v>893</v>
      </c>
      <c r="D168" s="214"/>
      <c r="E168" s="214"/>
      <c r="F168" s="233" t="s">
        <v>845</v>
      </c>
      <c r="G168" s="214"/>
      <c r="H168" s="214" t="s">
        <v>894</v>
      </c>
      <c r="I168" s="214" t="s">
        <v>847</v>
      </c>
      <c r="J168" s="214" t="s">
        <v>895</v>
      </c>
      <c r="K168" s="255"/>
    </row>
    <row r="169" spans="2:11" ht="15" customHeight="1">
      <c r="B169" s="234"/>
      <c r="C169" s="214" t="s">
        <v>794</v>
      </c>
      <c r="D169" s="214"/>
      <c r="E169" s="214"/>
      <c r="F169" s="233" t="s">
        <v>845</v>
      </c>
      <c r="G169" s="214"/>
      <c r="H169" s="214" t="s">
        <v>911</v>
      </c>
      <c r="I169" s="214" t="s">
        <v>847</v>
      </c>
      <c r="J169" s="214" t="s">
        <v>895</v>
      </c>
      <c r="K169" s="255"/>
    </row>
    <row r="170" spans="2:11" ht="15" customHeight="1">
      <c r="B170" s="234"/>
      <c r="C170" s="214" t="s">
        <v>850</v>
      </c>
      <c r="D170" s="214"/>
      <c r="E170" s="214"/>
      <c r="F170" s="233" t="s">
        <v>851</v>
      </c>
      <c r="G170" s="214"/>
      <c r="H170" s="214" t="s">
        <v>911</v>
      </c>
      <c r="I170" s="214" t="s">
        <v>847</v>
      </c>
      <c r="J170" s="214">
        <v>50</v>
      </c>
      <c r="K170" s="255"/>
    </row>
    <row r="171" spans="2:11" ht="15" customHeight="1">
      <c r="B171" s="234"/>
      <c r="C171" s="214" t="s">
        <v>853</v>
      </c>
      <c r="D171" s="214"/>
      <c r="E171" s="214"/>
      <c r="F171" s="233" t="s">
        <v>845</v>
      </c>
      <c r="G171" s="214"/>
      <c r="H171" s="214" t="s">
        <v>911</v>
      </c>
      <c r="I171" s="214" t="s">
        <v>855</v>
      </c>
      <c r="J171" s="214"/>
      <c r="K171" s="255"/>
    </row>
    <row r="172" spans="2:11" ht="15" customHeight="1">
      <c r="B172" s="234"/>
      <c r="C172" s="214" t="s">
        <v>864</v>
      </c>
      <c r="D172" s="214"/>
      <c r="E172" s="214"/>
      <c r="F172" s="233" t="s">
        <v>851</v>
      </c>
      <c r="G172" s="214"/>
      <c r="H172" s="214" t="s">
        <v>911</v>
      </c>
      <c r="I172" s="214" t="s">
        <v>847</v>
      </c>
      <c r="J172" s="214">
        <v>50</v>
      </c>
      <c r="K172" s="255"/>
    </row>
    <row r="173" spans="2:11" ht="15" customHeight="1">
      <c r="B173" s="234"/>
      <c r="C173" s="214" t="s">
        <v>872</v>
      </c>
      <c r="D173" s="214"/>
      <c r="E173" s="214"/>
      <c r="F173" s="233" t="s">
        <v>851</v>
      </c>
      <c r="G173" s="214"/>
      <c r="H173" s="214" t="s">
        <v>911</v>
      </c>
      <c r="I173" s="214" t="s">
        <v>847</v>
      </c>
      <c r="J173" s="214">
        <v>50</v>
      </c>
      <c r="K173" s="255"/>
    </row>
    <row r="174" spans="2:11" ht="15" customHeight="1">
      <c r="B174" s="234"/>
      <c r="C174" s="214" t="s">
        <v>870</v>
      </c>
      <c r="D174" s="214"/>
      <c r="E174" s="214"/>
      <c r="F174" s="233" t="s">
        <v>851</v>
      </c>
      <c r="G174" s="214"/>
      <c r="H174" s="214" t="s">
        <v>911</v>
      </c>
      <c r="I174" s="214" t="s">
        <v>847</v>
      </c>
      <c r="J174" s="214">
        <v>50</v>
      </c>
      <c r="K174" s="255"/>
    </row>
    <row r="175" spans="2:11" ht="15" customHeight="1">
      <c r="B175" s="234"/>
      <c r="C175" s="214" t="s">
        <v>123</v>
      </c>
      <c r="D175" s="214"/>
      <c r="E175" s="214"/>
      <c r="F175" s="233" t="s">
        <v>845</v>
      </c>
      <c r="G175" s="214"/>
      <c r="H175" s="214" t="s">
        <v>912</v>
      </c>
      <c r="I175" s="214" t="s">
        <v>913</v>
      </c>
      <c r="J175" s="214"/>
      <c r="K175" s="255"/>
    </row>
    <row r="176" spans="2:11" ht="15" customHeight="1">
      <c r="B176" s="234"/>
      <c r="C176" s="214" t="s">
        <v>54</v>
      </c>
      <c r="D176" s="214"/>
      <c r="E176" s="214"/>
      <c r="F176" s="233" t="s">
        <v>845</v>
      </c>
      <c r="G176" s="214"/>
      <c r="H176" s="214" t="s">
        <v>914</v>
      </c>
      <c r="I176" s="214" t="s">
        <v>915</v>
      </c>
      <c r="J176" s="214">
        <v>1</v>
      </c>
      <c r="K176" s="255"/>
    </row>
    <row r="177" spans="2:11" ht="15" customHeight="1">
      <c r="B177" s="234"/>
      <c r="C177" s="214" t="s">
        <v>50</v>
      </c>
      <c r="D177" s="214"/>
      <c r="E177" s="214"/>
      <c r="F177" s="233" t="s">
        <v>845</v>
      </c>
      <c r="G177" s="214"/>
      <c r="H177" s="214" t="s">
        <v>916</v>
      </c>
      <c r="I177" s="214" t="s">
        <v>847</v>
      </c>
      <c r="J177" s="214">
        <v>20</v>
      </c>
      <c r="K177" s="255"/>
    </row>
    <row r="178" spans="2:11" ht="15" customHeight="1">
      <c r="B178" s="234"/>
      <c r="C178" s="214" t="s">
        <v>124</v>
      </c>
      <c r="D178" s="214"/>
      <c r="E178" s="214"/>
      <c r="F178" s="233" t="s">
        <v>845</v>
      </c>
      <c r="G178" s="214"/>
      <c r="H178" s="214" t="s">
        <v>917</v>
      </c>
      <c r="I178" s="214" t="s">
        <v>847</v>
      </c>
      <c r="J178" s="214">
        <v>255</v>
      </c>
      <c r="K178" s="255"/>
    </row>
    <row r="179" spans="2:11" ht="15" customHeight="1">
      <c r="B179" s="234"/>
      <c r="C179" s="214" t="s">
        <v>125</v>
      </c>
      <c r="D179" s="214"/>
      <c r="E179" s="214"/>
      <c r="F179" s="233" t="s">
        <v>845</v>
      </c>
      <c r="G179" s="214"/>
      <c r="H179" s="214" t="s">
        <v>810</v>
      </c>
      <c r="I179" s="214" t="s">
        <v>847</v>
      </c>
      <c r="J179" s="214">
        <v>10</v>
      </c>
      <c r="K179" s="255"/>
    </row>
    <row r="180" spans="2:11" ht="15" customHeight="1">
      <c r="B180" s="234"/>
      <c r="C180" s="214" t="s">
        <v>126</v>
      </c>
      <c r="D180" s="214"/>
      <c r="E180" s="214"/>
      <c r="F180" s="233" t="s">
        <v>845</v>
      </c>
      <c r="G180" s="214"/>
      <c r="H180" s="214" t="s">
        <v>918</v>
      </c>
      <c r="I180" s="214" t="s">
        <v>879</v>
      </c>
      <c r="J180" s="214"/>
      <c r="K180" s="255"/>
    </row>
    <row r="181" spans="2:11" ht="15" customHeight="1">
      <c r="B181" s="234"/>
      <c r="C181" s="214" t="s">
        <v>919</v>
      </c>
      <c r="D181" s="214"/>
      <c r="E181" s="214"/>
      <c r="F181" s="233" t="s">
        <v>845</v>
      </c>
      <c r="G181" s="214"/>
      <c r="H181" s="214" t="s">
        <v>920</v>
      </c>
      <c r="I181" s="214" t="s">
        <v>879</v>
      </c>
      <c r="J181" s="214"/>
      <c r="K181" s="255"/>
    </row>
    <row r="182" spans="2:11" ht="15" customHeight="1">
      <c r="B182" s="234"/>
      <c r="C182" s="214" t="s">
        <v>908</v>
      </c>
      <c r="D182" s="214"/>
      <c r="E182" s="214"/>
      <c r="F182" s="233" t="s">
        <v>845</v>
      </c>
      <c r="G182" s="214"/>
      <c r="H182" s="214" t="s">
        <v>921</v>
      </c>
      <c r="I182" s="214" t="s">
        <v>879</v>
      </c>
      <c r="J182" s="214"/>
      <c r="K182" s="255"/>
    </row>
    <row r="183" spans="2:11" ht="15" customHeight="1">
      <c r="B183" s="234"/>
      <c r="C183" s="214" t="s">
        <v>128</v>
      </c>
      <c r="D183" s="214"/>
      <c r="E183" s="214"/>
      <c r="F183" s="233" t="s">
        <v>851</v>
      </c>
      <c r="G183" s="214"/>
      <c r="H183" s="214" t="s">
        <v>922</v>
      </c>
      <c r="I183" s="214" t="s">
        <v>847</v>
      </c>
      <c r="J183" s="214">
        <v>50</v>
      </c>
      <c r="K183" s="255"/>
    </row>
    <row r="184" spans="2:11" ht="15" customHeight="1">
      <c r="B184" s="234"/>
      <c r="C184" s="214" t="s">
        <v>923</v>
      </c>
      <c r="D184" s="214"/>
      <c r="E184" s="214"/>
      <c r="F184" s="233" t="s">
        <v>851</v>
      </c>
      <c r="G184" s="214"/>
      <c r="H184" s="214" t="s">
        <v>924</v>
      </c>
      <c r="I184" s="214" t="s">
        <v>925</v>
      </c>
      <c r="J184" s="214"/>
      <c r="K184" s="255"/>
    </row>
    <row r="185" spans="2:11" ht="15" customHeight="1">
      <c r="B185" s="234"/>
      <c r="C185" s="214" t="s">
        <v>926</v>
      </c>
      <c r="D185" s="214"/>
      <c r="E185" s="214"/>
      <c r="F185" s="233" t="s">
        <v>851</v>
      </c>
      <c r="G185" s="214"/>
      <c r="H185" s="214" t="s">
        <v>927</v>
      </c>
      <c r="I185" s="214" t="s">
        <v>925</v>
      </c>
      <c r="J185" s="214"/>
      <c r="K185" s="255"/>
    </row>
    <row r="186" spans="2:11" ht="15" customHeight="1">
      <c r="B186" s="234"/>
      <c r="C186" s="214" t="s">
        <v>928</v>
      </c>
      <c r="D186" s="214"/>
      <c r="E186" s="214"/>
      <c r="F186" s="233" t="s">
        <v>851</v>
      </c>
      <c r="G186" s="214"/>
      <c r="H186" s="214" t="s">
        <v>929</v>
      </c>
      <c r="I186" s="214" t="s">
        <v>925</v>
      </c>
      <c r="J186" s="214"/>
      <c r="K186" s="255"/>
    </row>
    <row r="187" spans="2:11" ht="15" customHeight="1">
      <c r="B187" s="234"/>
      <c r="C187" s="267" t="s">
        <v>930</v>
      </c>
      <c r="D187" s="214"/>
      <c r="E187" s="214"/>
      <c r="F187" s="233" t="s">
        <v>851</v>
      </c>
      <c r="G187" s="214"/>
      <c r="H187" s="214" t="s">
        <v>931</v>
      </c>
      <c r="I187" s="214" t="s">
        <v>932</v>
      </c>
      <c r="J187" s="268" t="s">
        <v>933</v>
      </c>
      <c r="K187" s="255"/>
    </row>
    <row r="188" spans="2:11" ht="15" customHeight="1">
      <c r="B188" s="234"/>
      <c r="C188" s="219" t="s">
        <v>39</v>
      </c>
      <c r="D188" s="214"/>
      <c r="E188" s="214"/>
      <c r="F188" s="233" t="s">
        <v>845</v>
      </c>
      <c r="G188" s="214"/>
      <c r="H188" s="210" t="s">
        <v>934</v>
      </c>
      <c r="I188" s="214" t="s">
        <v>935</v>
      </c>
      <c r="J188" s="214"/>
      <c r="K188" s="255"/>
    </row>
    <row r="189" spans="2:11" ht="15" customHeight="1">
      <c r="B189" s="234"/>
      <c r="C189" s="219" t="s">
        <v>936</v>
      </c>
      <c r="D189" s="214"/>
      <c r="E189" s="214"/>
      <c r="F189" s="233" t="s">
        <v>845</v>
      </c>
      <c r="G189" s="214"/>
      <c r="H189" s="214" t="s">
        <v>937</v>
      </c>
      <c r="I189" s="214" t="s">
        <v>879</v>
      </c>
      <c r="J189" s="214"/>
      <c r="K189" s="255"/>
    </row>
    <row r="190" spans="2:11" ht="15" customHeight="1">
      <c r="B190" s="234"/>
      <c r="C190" s="219" t="s">
        <v>938</v>
      </c>
      <c r="D190" s="214"/>
      <c r="E190" s="214"/>
      <c r="F190" s="233" t="s">
        <v>845</v>
      </c>
      <c r="G190" s="214"/>
      <c r="H190" s="214" t="s">
        <v>939</v>
      </c>
      <c r="I190" s="214" t="s">
        <v>879</v>
      </c>
      <c r="J190" s="214"/>
      <c r="K190" s="255"/>
    </row>
    <row r="191" spans="2:11" ht="15" customHeight="1">
      <c r="B191" s="234"/>
      <c r="C191" s="219" t="s">
        <v>940</v>
      </c>
      <c r="D191" s="214"/>
      <c r="E191" s="214"/>
      <c r="F191" s="233" t="s">
        <v>851</v>
      </c>
      <c r="G191" s="214"/>
      <c r="H191" s="214" t="s">
        <v>941</v>
      </c>
      <c r="I191" s="214" t="s">
        <v>879</v>
      </c>
      <c r="J191" s="214"/>
      <c r="K191" s="255"/>
    </row>
    <row r="192" spans="2:11" ht="15" customHeight="1">
      <c r="B192" s="261"/>
      <c r="C192" s="269"/>
      <c r="D192" s="243"/>
      <c r="E192" s="243"/>
      <c r="F192" s="243"/>
      <c r="G192" s="243"/>
      <c r="H192" s="243"/>
      <c r="I192" s="243"/>
      <c r="J192" s="243"/>
      <c r="K192" s="262"/>
    </row>
    <row r="193" spans="2:11" ht="18.75" customHeight="1">
      <c r="B193" s="210"/>
      <c r="C193" s="214"/>
      <c r="D193" s="214"/>
      <c r="E193" s="214"/>
      <c r="F193" s="233"/>
      <c r="G193" s="214"/>
      <c r="H193" s="214"/>
      <c r="I193" s="214"/>
      <c r="J193" s="214"/>
      <c r="K193" s="210"/>
    </row>
    <row r="194" spans="2:11" ht="18.75" customHeight="1">
      <c r="B194" s="210"/>
      <c r="C194" s="214"/>
      <c r="D194" s="214"/>
      <c r="E194" s="214"/>
      <c r="F194" s="233"/>
      <c r="G194" s="214"/>
      <c r="H194" s="214"/>
      <c r="I194" s="214"/>
      <c r="J194" s="214"/>
      <c r="K194" s="210"/>
    </row>
    <row r="195" spans="2:11" ht="18.75" customHeight="1">
      <c r="B195" s="220"/>
      <c r="C195" s="220"/>
      <c r="D195" s="220"/>
      <c r="E195" s="220"/>
      <c r="F195" s="220"/>
      <c r="G195" s="220"/>
      <c r="H195" s="220"/>
      <c r="I195" s="220"/>
      <c r="J195" s="220"/>
      <c r="K195" s="220"/>
    </row>
    <row r="196" spans="2:11">
      <c r="B196" s="202"/>
      <c r="C196" s="203"/>
      <c r="D196" s="203"/>
      <c r="E196" s="203"/>
      <c r="F196" s="203"/>
      <c r="G196" s="203"/>
      <c r="H196" s="203"/>
      <c r="I196" s="203"/>
      <c r="J196" s="203"/>
      <c r="K196" s="204"/>
    </row>
    <row r="197" spans="2:11" ht="21">
      <c r="B197" s="205"/>
      <c r="C197" s="378" t="s">
        <v>942</v>
      </c>
      <c r="D197" s="378"/>
      <c r="E197" s="378"/>
      <c r="F197" s="378"/>
      <c r="G197" s="378"/>
      <c r="H197" s="378"/>
      <c r="I197" s="378"/>
      <c r="J197" s="378"/>
      <c r="K197" s="206"/>
    </row>
    <row r="198" spans="2:11" ht="25.5" customHeight="1">
      <c r="B198" s="205"/>
      <c r="C198" s="270" t="s">
        <v>943</v>
      </c>
      <c r="D198" s="270"/>
      <c r="E198" s="270"/>
      <c r="F198" s="270" t="s">
        <v>944</v>
      </c>
      <c r="G198" s="271"/>
      <c r="H198" s="384" t="s">
        <v>945</v>
      </c>
      <c r="I198" s="384"/>
      <c r="J198" s="384"/>
      <c r="K198" s="206"/>
    </row>
    <row r="199" spans="2:11" ht="5.25" customHeight="1">
      <c r="B199" s="234"/>
      <c r="C199" s="231"/>
      <c r="D199" s="231"/>
      <c r="E199" s="231"/>
      <c r="F199" s="231"/>
      <c r="G199" s="214"/>
      <c r="H199" s="231"/>
      <c r="I199" s="231"/>
      <c r="J199" s="231"/>
      <c r="K199" s="255"/>
    </row>
    <row r="200" spans="2:11" ht="15" customHeight="1">
      <c r="B200" s="234"/>
      <c r="C200" s="214" t="s">
        <v>935</v>
      </c>
      <c r="D200" s="214"/>
      <c r="E200" s="214"/>
      <c r="F200" s="233" t="s">
        <v>40</v>
      </c>
      <c r="G200" s="214"/>
      <c r="H200" s="380" t="s">
        <v>946</v>
      </c>
      <c r="I200" s="380"/>
      <c r="J200" s="380"/>
      <c r="K200" s="255"/>
    </row>
    <row r="201" spans="2:11" ht="15" customHeight="1">
      <c r="B201" s="234"/>
      <c r="C201" s="240"/>
      <c r="D201" s="214"/>
      <c r="E201" s="214"/>
      <c r="F201" s="233" t="s">
        <v>41</v>
      </c>
      <c r="G201" s="214"/>
      <c r="H201" s="380" t="s">
        <v>947</v>
      </c>
      <c r="I201" s="380"/>
      <c r="J201" s="380"/>
      <c r="K201" s="255"/>
    </row>
    <row r="202" spans="2:11" ht="15" customHeight="1">
      <c r="B202" s="234"/>
      <c r="C202" s="240"/>
      <c r="D202" s="214"/>
      <c r="E202" s="214"/>
      <c r="F202" s="233" t="s">
        <v>44</v>
      </c>
      <c r="G202" s="214"/>
      <c r="H202" s="380" t="s">
        <v>948</v>
      </c>
      <c r="I202" s="380"/>
      <c r="J202" s="380"/>
      <c r="K202" s="255"/>
    </row>
    <row r="203" spans="2:11" ht="15" customHeight="1">
      <c r="B203" s="234"/>
      <c r="C203" s="214"/>
      <c r="D203" s="214"/>
      <c r="E203" s="214"/>
      <c r="F203" s="233" t="s">
        <v>42</v>
      </c>
      <c r="G203" s="214"/>
      <c r="H203" s="380" t="s">
        <v>949</v>
      </c>
      <c r="I203" s="380"/>
      <c r="J203" s="380"/>
      <c r="K203" s="255"/>
    </row>
    <row r="204" spans="2:11" ht="15" customHeight="1">
      <c r="B204" s="234"/>
      <c r="C204" s="214"/>
      <c r="D204" s="214"/>
      <c r="E204" s="214"/>
      <c r="F204" s="233" t="s">
        <v>43</v>
      </c>
      <c r="G204" s="214"/>
      <c r="H204" s="380" t="s">
        <v>950</v>
      </c>
      <c r="I204" s="380"/>
      <c r="J204" s="380"/>
      <c r="K204" s="255"/>
    </row>
    <row r="205" spans="2:11" ht="15" customHeight="1">
      <c r="B205" s="234"/>
      <c r="C205" s="214"/>
      <c r="D205" s="214"/>
      <c r="E205" s="214"/>
      <c r="F205" s="233"/>
      <c r="G205" s="214"/>
      <c r="H205" s="214"/>
      <c r="I205" s="214"/>
      <c r="J205" s="214"/>
      <c r="K205" s="255"/>
    </row>
    <row r="206" spans="2:11" ht="15" customHeight="1">
      <c r="B206" s="234"/>
      <c r="C206" s="214" t="s">
        <v>891</v>
      </c>
      <c r="D206" s="214"/>
      <c r="E206" s="214"/>
      <c r="F206" s="233" t="s">
        <v>74</v>
      </c>
      <c r="G206" s="214"/>
      <c r="H206" s="380" t="s">
        <v>951</v>
      </c>
      <c r="I206" s="380"/>
      <c r="J206" s="380"/>
      <c r="K206" s="255"/>
    </row>
    <row r="207" spans="2:11" ht="15" customHeight="1">
      <c r="B207" s="234"/>
      <c r="C207" s="240"/>
      <c r="D207" s="214"/>
      <c r="E207" s="214"/>
      <c r="F207" s="233" t="s">
        <v>788</v>
      </c>
      <c r="G207" s="214"/>
      <c r="H207" s="380" t="s">
        <v>789</v>
      </c>
      <c r="I207" s="380"/>
      <c r="J207" s="380"/>
      <c r="K207" s="255"/>
    </row>
    <row r="208" spans="2:11" ht="15" customHeight="1">
      <c r="B208" s="234"/>
      <c r="C208" s="214"/>
      <c r="D208" s="214"/>
      <c r="E208" s="214"/>
      <c r="F208" s="233" t="s">
        <v>786</v>
      </c>
      <c r="G208" s="214"/>
      <c r="H208" s="380" t="s">
        <v>952</v>
      </c>
      <c r="I208" s="380"/>
      <c r="J208" s="380"/>
      <c r="K208" s="255"/>
    </row>
    <row r="209" spans="2:11" ht="15" customHeight="1">
      <c r="B209" s="272"/>
      <c r="C209" s="240"/>
      <c r="D209" s="240"/>
      <c r="E209" s="240"/>
      <c r="F209" s="233" t="s">
        <v>790</v>
      </c>
      <c r="G209" s="219"/>
      <c r="H209" s="379" t="s">
        <v>791</v>
      </c>
      <c r="I209" s="379"/>
      <c r="J209" s="379"/>
      <c r="K209" s="273"/>
    </row>
    <row r="210" spans="2:11" ht="15" customHeight="1">
      <c r="B210" s="272"/>
      <c r="C210" s="240"/>
      <c r="D210" s="240"/>
      <c r="E210" s="240"/>
      <c r="F210" s="233" t="s">
        <v>792</v>
      </c>
      <c r="G210" s="219"/>
      <c r="H210" s="379" t="s">
        <v>770</v>
      </c>
      <c r="I210" s="379"/>
      <c r="J210" s="379"/>
      <c r="K210" s="273"/>
    </row>
    <row r="211" spans="2:11" ht="15" customHeight="1">
      <c r="B211" s="272"/>
      <c r="C211" s="240"/>
      <c r="D211" s="240"/>
      <c r="E211" s="240"/>
      <c r="F211" s="274"/>
      <c r="G211" s="219"/>
      <c r="H211" s="275"/>
      <c r="I211" s="275"/>
      <c r="J211" s="275"/>
      <c r="K211" s="273"/>
    </row>
    <row r="212" spans="2:11" ht="15" customHeight="1">
      <c r="B212" s="272"/>
      <c r="C212" s="214" t="s">
        <v>915</v>
      </c>
      <c r="D212" s="240"/>
      <c r="E212" s="240"/>
      <c r="F212" s="233">
        <v>1</v>
      </c>
      <c r="G212" s="219"/>
      <c r="H212" s="379" t="s">
        <v>953</v>
      </c>
      <c r="I212" s="379"/>
      <c r="J212" s="379"/>
      <c r="K212" s="273"/>
    </row>
    <row r="213" spans="2:11" ht="15" customHeight="1">
      <c r="B213" s="272"/>
      <c r="C213" s="240"/>
      <c r="D213" s="240"/>
      <c r="E213" s="240"/>
      <c r="F213" s="233">
        <v>2</v>
      </c>
      <c r="G213" s="219"/>
      <c r="H213" s="379" t="s">
        <v>954</v>
      </c>
      <c r="I213" s="379"/>
      <c r="J213" s="379"/>
      <c r="K213" s="273"/>
    </row>
    <row r="214" spans="2:11" ht="15" customHeight="1">
      <c r="B214" s="272"/>
      <c r="C214" s="240"/>
      <c r="D214" s="240"/>
      <c r="E214" s="240"/>
      <c r="F214" s="233">
        <v>3</v>
      </c>
      <c r="G214" s="219"/>
      <c r="H214" s="379" t="s">
        <v>955</v>
      </c>
      <c r="I214" s="379"/>
      <c r="J214" s="379"/>
      <c r="K214" s="273"/>
    </row>
    <row r="215" spans="2:11" ht="15" customHeight="1">
      <c r="B215" s="272"/>
      <c r="C215" s="240"/>
      <c r="D215" s="240"/>
      <c r="E215" s="240"/>
      <c r="F215" s="233">
        <v>4</v>
      </c>
      <c r="G215" s="219"/>
      <c r="H215" s="379" t="s">
        <v>956</v>
      </c>
      <c r="I215" s="379"/>
      <c r="J215" s="379"/>
      <c r="K215" s="273"/>
    </row>
    <row r="216" spans="2:11" ht="12.75" customHeight="1">
      <c r="B216" s="276"/>
      <c r="C216" s="277"/>
      <c r="D216" s="277"/>
      <c r="E216" s="277"/>
      <c r="F216" s="277"/>
      <c r="G216" s="277"/>
      <c r="H216" s="277"/>
      <c r="I216" s="277"/>
      <c r="J216" s="277"/>
      <c r="K216" s="278"/>
    </row>
  </sheetData>
  <sheetProtection password="CC35" sheet="1" objects="1" scenarios="1" formatCells="0" formatColumns="0" formatRows="0" sort="0" autoFilter="0"/>
  <mergeCells count="77">
    <mergeCell ref="C3:J3"/>
    <mergeCell ref="C4:J4"/>
    <mergeCell ref="C6:J6"/>
    <mergeCell ref="C7:J7"/>
    <mergeCell ref="D11:J11"/>
    <mergeCell ref="D14:J14"/>
    <mergeCell ref="D15:J15"/>
    <mergeCell ref="F16:J16"/>
    <mergeCell ref="F17:J17"/>
    <mergeCell ref="C9:J9"/>
    <mergeCell ref="D10:J10"/>
    <mergeCell ref="D13:J13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F19:J19"/>
    <mergeCell ref="F20:J20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1 - Hl.objekt- Způs - 1 -...</vt:lpstr>
      <vt:lpstr>2 - Hl.objekt- Nezpůs - </vt:lpstr>
      <vt:lpstr>Pokyny pro vyplnění</vt:lpstr>
      <vt:lpstr>'1 - Hl.objekt- Způs - 1 -...'!Názvy_tisku</vt:lpstr>
      <vt:lpstr>'2 - Hl.objekt- Nezpůs - '!Názvy_tisku</vt:lpstr>
      <vt:lpstr>'Rekapitulace stavby'!Názvy_tisku</vt:lpstr>
      <vt:lpstr>'1 - Hl.objekt- Způs - 1 -...'!Oblast_tisku</vt:lpstr>
      <vt:lpstr>'2 - Hl.objekt- Nezpůs - 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Uživatel-PC\Uživatel</dc:creator>
  <cp:lastModifiedBy>Michal</cp:lastModifiedBy>
  <dcterms:created xsi:type="dcterms:W3CDTF">2017-02-15T21:41:55Z</dcterms:created>
  <dcterms:modified xsi:type="dcterms:W3CDTF">2018-01-17T18:23:59Z</dcterms:modified>
</cp:coreProperties>
</file>